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tucker\Documents\Car\"/>
    </mc:Choice>
  </mc:AlternateContent>
  <bookViews>
    <workbookView xWindow="0" yWindow="0" windowWidth="10800" windowHeight="6470"/>
  </bookViews>
  <sheets>
    <sheet name="MAF" sheetId="1" r:id="rId1"/>
    <sheet name="MAF RS" sheetId="3" r:id="rId2"/>
    <sheet name="MAF GT1" sheetId="4" r:id="rId3"/>
    <sheet name="MAF Table" sheetId="2" r:id="rId4"/>
    <sheet name="Calculations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" i="3" l="1"/>
  <c r="X1" i="3"/>
  <c r="P2" i="3"/>
  <c r="P1" i="3"/>
  <c r="P2" i="4"/>
  <c r="P1" i="4"/>
  <c r="I2" i="2"/>
  <c r="I12" i="2"/>
  <c r="I13" i="2"/>
  <c r="I14" i="2"/>
  <c r="I15" i="2"/>
  <c r="I16" i="2"/>
  <c r="I17" i="2"/>
  <c r="I18" i="2"/>
  <c r="I19" i="2"/>
  <c r="I20" i="2"/>
  <c r="H2" i="2"/>
  <c r="H12" i="2"/>
  <c r="H13" i="2"/>
  <c r="H14" i="2"/>
  <c r="H15" i="2"/>
  <c r="H16" i="2"/>
  <c r="H17" i="2"/>
  <c r="H18" i="2"/>
  <c r="H19" i="2"/>
  <c r="H20" i="2"/>
  <c r="G2" i="2"/>
  <c r="J6" i="1"/>
  <c r="I4" i="2" s="1"/>
  <c r="J10" i="1"/>
  <c r="I8" i="2" s="1"/>
  <c r="Z6" i="3"/>
  <c r="J5" i="1" s="1"/>
  <c r="I3" i="2" s="1"/>
  <c r="Z7" i="3"/>
  <c r="Z8" i="3"/>
  <c r="J7" i="1" s="1"/>
  <c r="I5" i="2" s="1"/>
  <c r="Z15" i="3"/>
  <c r="Z14" i="3"/>
  <c r="J13" i="1" s="1"/>
  <c r="I11" i="2" s="1"/>
  <c r="Z13" i="3"/>
  <c r="J12" i="1" s="1"/>
  <c r="I10" i="2" s="1"/>
  <c r="Z12" i="3"/>
  <c r="J11" i="1" s="1"/>
  <c r="I9" i="2" s="1"/>
  <c r="Z11" i="3"/>
  <c r="Z10" i="3"/>
  <c r="J9" i="1" s="1"/>
  <c r="I7" i="2" s="1"/>
  <c r="Z9" i="3"/>
  <c r="J8" i="1" s="1"/>
  <c r="I6" i="2" s="1"/>
  <c r="E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B2" i="2"/>
  <c r="AB1" i="3" l="1"/>
  <c r="X6" i="3" s="1"/>
  <c r="X11" i="3"/>
  <c r="X7" i="3"/>
  <c r="H5" i="1"/>
  <c r="L5" i="1"/>
  <c r="R5" i="3"/>
  <c r="R6" i="3"/>
  <c r="R5" i="4"/>
  <c r="R6" i="4"/>
  <c r="L6" i="1"/>
  <c r="L7" i="1"/>
  <c r="L8" i="1"/>
  <c r="L9" i="1"/>
  <c r="L10" i="1"/>
  <c r="L11" i="1"/>
  <c r="L12" i="1"/>
  <c r="L13" i="1"/>
  <c r="H6" i="1"/>
  <c r="H7" i="1"/>
  <c r="H8" i="1"/>
  <c r="H9" i="1"/>
  <c r="H10" i="1"/>
  <c r="H11" i="1"/>
  <c r="H12" i="1"/>
  <c r="H13" i="1"/>
  <c r="T1" i="3"/>
  <c r="R15" i="3"/>
  <c r="R14" i="3"/>
  <c r="R13" i="3"/>
  <c r="R12" i="3"/>
  <c r="R11" i="3"/>
  <c r="R10" i="3"/>
  <c r="R9" i="3"/>
  <c r="R8" i="3"/>
  <c r="R7" i="3"/>
  <c r="R15" i="4"/>
  <c r="R14" i="4"/>
  <c r="R13" i="4"/>
  <c r="R12" i="4"/>
  <c r="R11" i="4"/>
  <c r="R10" i="4"/>
  <c r="R9" i="4"/>
  <c r="R8" i="4"/>
  <c r="R7" i="4"/>
  <c r="T1" i="4"/>
  <c r="P5" i="4" s="1"/>
  <c r="D11" i="6"/>
  <c r="X15" i="3" l="1"/>
  <c r="X10" i="3"/>
  <c r="X12" i="3"/>
  <c r="X5" i="3"/>
  <c r="X9" i="3"/>
  <c r="X14" i="3"/>
  <c r="X8" i="3"/>
  <c r="I7" i="1" s="1"/>
  <c r="H5" i="2" s="1"/>
  <c r="X13" i="3"/>
  <c r="I12" i="1" s="1"/>
  <c r="H10" i="2" s="1"/>
  <c r="P8" i="4"/>
  <c r="K7" i="1" s="1"/>
  <c r="P15" i="4"/>
  <c r="P11" i="4"/>
  <c r="K10" i="1" s="1"/>
  <c r="P7" i="4"/>
  <c r="K6" i="1" s="1"/>
  <c r="P14" i="4"/>
  <c r="K13" i="1" s="1"/>
  <c r="P10" i="4"/>
  <c r="K9" i="1" s="1"/>
  <c r="P6" i="4"/>
  <c r="K5" i="1" s="1"/>
  <c r="P12" i="4"/>
  <c r="K11" i="1" s="1"/>
  <c r="P13" i="4"/>
  <c r="K12" i="1" s="1"/>
  <c r="P9" i="4"/>
  <c r="K8" i="1" s="1"/>
  <c r="P6" i="3"/>
  <c r="G5" i="1" s="1"/>
  <c r="I5" i="1"/>
  <c r="H3" i="2" s="1"/>
  <c r="I10" i="1"/>
  <c r="H8" i="2" s="1"/>
  <c r="I8" i="1"/>
  <c r="H6" i="2" s="1"/>
  <c r="I6" i="1"/>
  <c r="H4" i="2" s="1"/>
  <c r="I13" i="1"/>
  <c r="H11" i="2" s="1"/>
  <c r="I11" i="1"/>
  <c r="H9" i="2" s="1"/>
  <c r="I9" i="1"/>
  <c r="H7" i="2" s="1"/>
  <c r="P13" i="3"/>
  <c r="G12" i="1" s="1"/>
  <c r="P5" i="3"/>
  <c r="P12" i="3"/>
  <c r="G11" i="1" s="1"/>
  <c r="P8" i="3"/>
  <c r="G7" i="1" s="1"/>
  <c r="P15" i="3"/>
  <c r="P11" i="3"/>
  <c r="G10" i="1" s="1"/>
  <c r="P7" i="3"/>
  <c r="G6" i="1" s="1"/>
  <c r="P9" i="3"/>
  <c r="G8" i="1" s="1"/>
  <c r="P14" i="3"/>
  <c r="G13" i="1" s="1"/>
  <c r="P10" i="3"/>
  <c r="G9" i="1" s="1"/>
  <c r="L8" i="6" l="1"/>
  <c r="C20" i="6"/>
  <c r="L11" i="6" l="1"/>
  <c r="C5" i="6"/>
  <c r="D5" i="6" s="1"/>
  <c r="A17" i="6" l="1"/>
  <c r="H21" i="6" s="1"/>
  <c r="H26" i="6"/>
  <c r="H34" i="6"/>
  <c r="H24" i="6"/>
  <c r="H28" i="6"/>
  <c r="H38" i="6"/>
  <c r="D20" i="6"/>
  <c r="E20" i="6" s="1"/>
  <c r="C2" i="2"/>
  <c r="K2" i="2"/>
  <c r="B3" i="2"/>
  <c r="C3" i="2"/>
  <c r="G3" i="2"/>
  <c r="K3" i="2"/>
  <c r="B4" i="2"/>
  <c r="C4" i="2"/>
  <c r="G4" i="2"/>
  <c r="K4" i="2"/>
  <c r="B5" i="2"/>
  <c r="C5" i="2"/>
  <c r="G5" i="2"/>
  <c r="K5" i="2"/>
  <c r="B6" i="2"/>
  <c r="C6" i="2"/>
  <c r="G6" i="2"/>
  <c r="K6" i="2"/>
  <c r="B7" i="2"/>
  <c r="C7" i="2"/>
  <c r="G7" i="2"/>
  <c r="K7" i="2"/>
  <c r="B8" i="2"/>
  <c r="C8" i="2"/>
  <c r="G8" i="2"/>
  <c r="K8" i="2"/>
  <c r="B9" i="2"/>
  <c r="C9" i="2"/>
  <c r="G9" i="2"/>
  <c r="K9" i="2"/>
  <c r="B10" i="2"/>
  <c r="C10" i="2"/>
  <c r="G10" i="2"/>
  <c r="K10" i="2"/>
  <c r="B11" i="2"/>
  <c r="C11" i="2"/>
  <c r="G11" i="2"/>
  <c r="K11" i="2"/>
  <c r="B12" i="2"/>
  <c r="C12" i="2"/>
  <c r="G12" i="2"/>
  <c r="K12" i="2"/>
  <c r="B13" i="2"/>
  <c r="C13" i="2"/>
  <c r="G13" i="2"/>
  <c r="K13" i="2"/>
  <c r="B14" i="2"/>
  <c r="C14" i="2"/>
  <c r="G14" i="2"/>
  <c r="K14" i="2"/>
  <c r="B15" i="2"/>
  <c r="C15" i="2"/>
  <c r="G15" i="2"/>
  <c r="K15" i="2"/>
  <c r="B16" i="2"/>
  <c r="C16" i="2"/>
  <c r="G16" i="2"/>
  <c r="K16" i="2"/>
  <c r="B17" i="2"/>
  <c r="C17" i="2"/>
  <c r="G17" i="2"/>
  <c r="K17" i="2"/>
  <c r="B18" i="2"/>
  <c r="C18" i="2"/>
  <c r="G18" i="2"/>
  <c r="K18" i="2"/>
  <c r="B19" i="2"/>
  <c r="C19" i="2"/>
  <c r="G19" i="2"/>
  <c r="K19" i="2"/>
  <c r="B20" i="2"/>
  <c r="C20" i="2"/>
  <c r="G20" i="2"/>
  <c r="K20" i="2"/>
  <c r="J2" i="2"/>
  <c r="F2" i="2"/>
  <c r="H31" i="6" l="1"/>
  <c r="H33" i="6"/>
  <c r="H27" i="6"/>
  <c r="H29" i="6"/>
  <c r="H36" i="6"/>
  <c r="H20" i="6"/>
  <c r="H23" i="6"/>
  <c r="H22" i="6"/>
  <c r="H25" i="6"/>
  <c r="H32" i="6"/>
  <c r="H35" i="6"/>
  <c r="H30" i="6"/>
  <c r="H37" i="6"/>
  <c r="C21" i="6"/>
  <c r="D21" i="6" s="1"/>
  <c r="E21" i="6" s="1"/>
  <c r="J3" i="2"/>
  <c r="F3" i="2"/>
  <c r="C22" i="6"/>
  <c r="C23" i="6" l="1"/>
  <c r="D22" i="6"/>
  <c r="E22" i="6" s="1"/>
  <c r="J4" i="2"/>
  <c r="F4" i="2"/>
  <c r="C24" i="6" l="1"/>
  <c r="D23" i="6"/>
  <c r="E23" i="6" s="1"/>
  <c r="F5" i="2"/>
  <c r="J5" i="2"/>
  <c r="C25" i="6" l="1"/>
  <c r="D24" i="6"/>
  <c r="E24" i="6" s="1"/>
  <c r="J6" i="2"/>
  <c r="F6" i="2"/>
  <c r="C26" i="6" l="1"/>
  <c r="D25" i="6"/>
  <c r="E25" i="6" s="1"/>
  <c r="J7" i="2"/>
  <c r="F7" i="2"/>
  <c r="C27" i="6" l="1"/>
  <c r="D26" i="6"/>
  <c r="E26" i="6" s="1"/>
  <c r="J8" i="2"/>
  <c r="F8" i="2"/>
  <c r="C28" i="6" l="1"/>
  <c r="D27" i="6"/>
  <c r="E27" i="6" s="1"/>
  <c r="F9" i="2"/>
  <c r="J9" i="2"/>
  <c r="C29" i="6" l="1"/>
  <c r="D28" i="6"/>
  <c r="E28" i="6" s="1"/>
  <c r="F10" i="2"/>
  <c r="J10" i="2"/>
  <c r="C30" i="6" l="1"/>
  <c r="D29" i="6"/>
  <c r="E29" i="6" s="1"/>
  <c r="J11" i="2"/>
  <c r="F11" i="2"/>
  <c r="C31" i="6" l="1"/>
  <c r="D30" i="6"/>
  <c r="E30" i="6" s="1"/>
  <c r="J12" i="2"/>
  <c r="F12" i="2"/>
  <c r="C32" i="6" l="1"/>
  <c r="D31" i="6"/>
  <c r="E31" i="6" s="1"/>
  <c r="F13" i="2"/>
  <c r="J13" i="2"/>
  <c r="C33" i="6" l="1"/>
  <c r="D32" i="6"/>
  <c r="E32" i="6" s="1"/>
  <c r="F14" i="2"/>
  <c r="J14" i="2"/>
  <c r="C34" i="6" l="1"/>
  <c r="D33" i="6"/>
  <c r="E33" i="6" s="1"/>
  <c r="J15" i="2"/>
  <c r="F15" i="2"/>
  <c r="C35" i="6" l="1"/>
  <c r="D34" i="6"/>
  <c r="E34" i="6" s="1"/>
  <c r="F16" i="2"/>
  <c r="J16" i="2"/>
  <c r="C36" i="6" l="1"/>
  <c r="D35" i="6"/>
  <c r="E35" i="6" s="1"/>
  <c r="F17" i="2"/>
  <c r="J17" i="2"/>
  <c r="D36" i="6" l="1"/>
  <c r="E36" i="6" s="1"/>
  <c r="F18" i="2"/>
  <c r="J18" i="2"/>
  <c r="C37" i="6" l="1"/>
  <c r="D37" i="6" s="1"/>
  <c r="E37" i="6" s="1"/>
  <c r="C38" i="6"/>
  <c r="J19" i="2"/>
  <c r="F19" i="2"/>
  <c r="D38" i="6" l="1"/>
  <c r="E38" i="6" s="1"/>
  <c r="J20" i="2"/>
  <c r="F20" i="2"/>
</calcChain>
</file>

<file path=xl/sharedStrings.xml><?xml version="1.0" encoding="utf-8"?>
<sst xmlns="http://schemas.openxmlformats.org/spreadsheetml/2006/main" count="98" uniqueCount="63">
  <si>
    <t>KG/Hr</t>
  </si>
  <si>
    <t>Bosch</t>
  </si>
  <si>
    <t>RS</t>
  </si>
  <si>
    <t>Volts</t>
  </si>
  <si>
    <t>KG/Hr2</t>
  </si>
  <si>
    <t>KG/Hr4</t>
  </si>
  <si>
    <t>Volts2</t>
  </si>
  <si>
    <t>Volts4</t>
  </si>
  <si>
    <t>hg</t>
  </si>
  <si>
    <t>Kpa</t>
  </si>
  <si>
    <t>Pressure</t>
  </si>
  <si>
    <t>Density</t>
  </si>
  <si>
    <t>Specific gas constant</t>
  </si>
  <si>
    <t>J/kg.k</t>
  </si>
  <si>
    <t>Kelvins</t>
  </si>
  <si>
    <t>pa</t>
  </si>
  <si>
    <t>Temperature (degC)</t>
  </si>
  <si>
    <t>Deg F</t>
  </si>
  <si>
    <t>Deg C</t>
  </si>
  <si>
    <t>Kg/M^3</t>
  </si>
  <si>
    <t>CFM</t>
  </si>
  <si>
    <t>m3/hr</t>
  </si>
  <si>
    <t>KG/hr to kg/s</t>
  </si>
  <si>
    <t>Mass Air Flow (kg/hr)</t>
  </si>
  <si>
    <t>m3/hr to CFM</t>
  </si>
  <si>
    <t>kpa to hg</t>
  </si>
  <si>
    <t>kpa</t>
  </si>
  <si>
    <t>for dry air</t>
  </si>
  <si>
    <t>Conversions</t>
  </si>
  <si>
    <t>cfm</t>
  </si>
  <si>
    <t>adc</t>
  </si>
  <si>
    <t>volts</t>
  </si>
  <si>
    <t xml:space="preserve">rods </t>
  </si>
  <si>
    <t>14Deg</t>
  </si>
  <si>
    <t>Graham</t>
  </si>
  <si>
    <t>1007hpa</t>
  </si>
  <si>
    <t>1009hpa</t>
  </si>
  <si>
    <t>Kg/hr</t>
  </si>
  <si>
    <t>temp</t>
  </si>
  <si>
    <t>pressure</t>
  </si>
  <si>
    <t>hPa</t>
  </si>
  <si>
    <t>deg C</t>
  </si>
  <si>
    <t>density</t>
  </si>
  <si>
    <t>GT</t>
  </si>
  <si>
    <t>008</t>
  </si>
  <si>
    <t>531</t>
  </si>
  <si>
    <t>Hg/Hr</t>
  </si>
  <si>
    <t>Column1</t>
  </si>
  <si>
    <t>Column2</t>
  </si>
  <si>
    <t>RS2</t>
  </si>
  <si>
    <t>RS 2</t>
  </si>
  <si>
    <t>Volts3</t>
  </si>
  <si>
    <t>Volts32</t>
  </si>
  <si>
    <t>Temp (Deg C)</t>
  </si>
  <si>
    <t>Pressure (hpa)</t>
  </si>
  <si>
    <t>Enter Environmental parameters:</t>
  </si>
  <si>
    <t>Bosch 008</t>
  </si>
  <si>
    <t>=</t>
  </si>
  <si>
    <t>0280 218 008</t>
  </si>
  <si>
    <t>850Kg/hr</t>
  </si>
  <si>
    <t>Bosch 531</t>
  </si>
  <si>
    <t>0280 217 531</t>
  </si>
  <si>
    <t>640Kg/hr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</si>
</sst>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7" tint="0.59996337778862885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8" xfId="0" applyBorder="1"/>
    <xf numFmtId="0" fontId="0" fillId="2" borderId="9" xfId="0" applyFill="1" applyBorder="1" applyAlignment="1">
      <alignment horizontal="left"/>
    </xf>
    <xf numFmtId="0" fontId="0" fillId="2" borderId="4" xfId="0" applyFill="1" applyBorder="1"/>
    <xf numFmtId="0" fontId="0" fillId="2" borderId="5" xfId="0" applyFill="1" applyBorder="1"/>
    <xf numFmtId="0" fontId="0" fillId="3" borderId="9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4" xfId="0" applyFill="1" applyBorder="1"/>
    <xf numFmtId="0" fontId="0" fillId="3" borderId="6" xfId="0" applyFill="1" applyBorder="1"/>
    <xf numFmtId="0" fontId="0" fillId="4" borderId="9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4" borderId="4" xfId="0" applyFill="1" applyBorder="1"/>
    <xf numFmtId="0" fontId="0" fillId="4" borderId="5" xfId="0" applyFill="1" applyBorder="1"/>
    <xf numFmtId="0" fontId="0" fillId="0" borderId="0" xfId="0" applyNumberFormat="1"/>
    <xf numFmtId="0" fontId="1" fillId="0" borderId="0" xfId="0" applyFont="1"/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2" borderId="10" xfId="0" applyNumberFormat="1" applyFill="1" applyBorder="1" applyAlignment="1">
      <alignment horizontal="left"/>
    </xf>
    <xf numFmtId="0" fontId="0" fillId="2" borderId="17" xfId="0" applyFill="1" applyBorder="1"/>
    <xf numFmtId="0" fontId="0" fillId="4" borderId="17" xfId="0" applyFill="1" applyBorder="1"/>
    <xf numFmtId="0" fontId="0" fillId="3" borderId="17" xfId="0" applyFill="1" applyBorder="1"/>
    <xf numFmtId="0" fontId="0" fillId="3" borderId="16" xfId="0" applyFill="1" applyBorder="1"/>
    <xf numFmtId="0" fontId="0" fillId="2" borderId="19" xfId="0" applyFill="1" applyBorder="1"/>
    <xf numFmtId="0" fontId="0" fillId="4" borderId="19" xfId="0" applyFill="1" applyBorder="1"/>
    <xf numFmtId="0" fontId="0" fillId="3" borderId="19" xfId="0" applyFill="1" applyBorder="1"/>
    <xf numFmtId="0" fontId="0" fillId="3" borderId="18" xfId="0" applyFill="1" applyBorder="1"/>
    <xf numFmtId="49" fontId="0" fillId="5" borderId="12" xfId="0" applyNumberFormat="1" applyFill="1" applyBorder="1" applyAlignment="1">
      <alignment horizontal="left"/>
    </xf>
    <xf numFmtId="49" fontId="0" fillId="5" borderId="14" xfId="0" applyNumberFormat="1" applyFill="1" applyBorder="1" applyAlignment="1">
      <alignment horizontal="left"/>
    </xf>
    <xf numFmtId="0" fontId="0" fillId="5" borderId="13" xfId="0" applyFill="1" applyBorder="1"/>
    <xf numFmtId="0" fontId="0" fillId="5" borderId="15" xfId="0" applyFill="1" applyBorder="1"/>
    <xf numFmtId="0" fontId="0" fillId="5" borderId="17" xfId="0" applyFill="1" applyBorder="1"/>
    <xf numFmtId="0" fontId="0" fillId="5" borderId="19" xfId="0" applyFill="1" applyBorder="1"/>
    <xf numFmtId="0" fontId="2" fillId="0" borderId="0" xfId="0" applyFont="1"/>
  </cellXfs>
  <cellStyles count="1">
    <cellStyle name="Normal" xfId="0" builtinId="0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Bosch HFM 5-6-3</a:t>
            </a:r>
            <a:r>
              <a:rPr lang="en-GB" baseline="0"/>
              <a:t> Calibration -14/11/2015</a:t>
            </a:r>
            <a:endParaRPr lang="en-GB"/>
          </a:p>
        </c:rich>
      </c:tx>
      <c:layout>
        <c:manualLayout>
          <c:xMode val="edge"/>
          <c:yMode val="edge"/>
          <c:x val="0.22861046232782703"/>
          <c:y val="1.37369586771840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Bosch 008</c:v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'MAF Table'!$B$2:$B$20</c:f>
              <c:numCache>
                <c:formatCode>General</c:formatCode>
                <c:ptCount val="19"/>
                <c:pt idx="0">
                  <c:v>#N/A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250</c:v>
                </c:pt>
                <c:pt idx="7">
                  <c:v>370</c:v>
                </c:pt>
                <c:pt idx="8">
                  <c:v>480</c:v>
                </c:pt>
                <c:pt idx="9">
                  <c:v>640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xVal>
          <c:yVal>
            <c:numRef>
              <c:f>'MAF Table'!$C$2:$C$20</c:f>
              <c:numCache>
                <c:formatCode>General</c:formatCode>
                <c:ptCount val="19"/>
                <c:pt idx="0">
                  <c:v>#N/A</c:v>
                </c:pt>
                <c:pt idx="1">
                  <c:v>#N/A</c:v>
                </c:pt>
                <c:pt idx="2">
                  <c:v>1.3394999999999999</c:v>
                </c:pt>
                <c:pt idx="3">
                  <c:v>1.6251</c:v>
                </c:pt>
                <c:pt idx="4">
                  <c:v>2.0108999999999999</c:v>
                </c:pt>
                <c:pt idx="5">
                  <c:v>2.5564</c:v>
                </c:pt>
                <c:pt idx="6">
                  <c:v>3.2654999999999998</c:v>
                </c:pt>
                <c:pt idx="7">
                  <c:v>3.6717</c:v>
                </c:pt>
                <c:pt idx="8">
                  <c:v>3.9590000000000001</c:v>
                </c:pt>
                <c:pt idx="9">
                  <c:v>4.26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MAF!$G$2</c:f>
              <c:strCache>
                <c:ptCount val="1"/>
                <c:pt idx="0">
                  <c:v>RS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'MAF Table'!$F$2:$F$20</c:f>
              <c:numCache>
                <c:formatCode>General</c:formatCode>
                <c:ptCount val="19"/>
                <c:pt idx="0">
                  <c:v>#N/A</c:v>
                </c:pt>
                <c:pt idx="1">
                  <c:v>51.891860936430184</c:v>
                </c:pt>
                <c:pt idx="2">
                  <c:v>103.78372187286037</c:v>
                </c:pt>
                <c:pt idx="3">
                  <c:v>155.67558280929055</c:v>
                </c:pt>
                <c:pt idx="4">
                  <c:v>207.56744374572074</c:v>
                </c:pt>
                <c:pt idx="5">
                  <c:v>259.4593046821509</c:v>
                </c:pt>
                <c:pt idx="6">
                  <c:v>311.35116561858109</c:v>
                </c:pt>
                <c:pt idx="7">
                  <c:v>363.24302655501128</c:v>
                </c:pt>
                <c:pt idx="8">
                  <c:v>415.13488749144148</c:v>
                </c:pt>
                <c:pt idx="9">
                  <c:v>467.02674842787167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xVal>
          <c:yVal>
            <c:numRef>
              <c:f>'MAF Table'!$G$2:$G$20</c:f>
              <c:numCache>
                <c:formatCode>General</c:formatCode>
                <c:ptCount val="19"/>
                <c:pt idx="0">
                  <c:v>#N/A</c:v>
                </c:pt>
                <c:pt idx="1">
                  <c:v>2.3180000000000001</c:v>
                </c:pt>
                <c:pt idx="2">
                  <c:v>2.4887999999999999</c:v>
                </c:pt>
                <c:pt idx="3">
                  <c:v>2.8548</c:v>
                </c:pt>
                <c:pt idx="4">
                  <c:v>3.1719999999999997</c:v>
                </c:pt>
                <c:pt idx="5">
                  <c:v>3.4403999999999999</c:v>
                </c:pt>
                <c:pt idx="6">
                  <c:v>3.6355999999999997</c:v>
                </c:pt>
                <c:pt idx="7">
                  <c:v>3.8308</c:v>
                </c:pt>
                <c:pt idx="8">
                  <c:v>3.9771999999999998</c:v>
                </c:pt>
                <c:pt idx="9">
                  <c:v>4.1235999999999997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MAF!$K$2</c:f>
              <c:strCache>
                <c:ptCount val="1"/>
                <c:pt idx="0">
                  <c:v>GT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'MAF Table'!$J$2:$J$20</c:f>
              <c:numCache>
                <c:formatCode>General</c:formatCode>
                <c:ptCount val="19"/>
                <c:pt idx="0">
                  <c:v>#N/A</c:v>
                </c:pt>
                <c:pt idx="1">
                  <c:v>52.121983603714447</c:v>
                </c:pt>
                <c:pt idx="2">
                  <c:v>104.24396720742889</c:v>
                </c:pt>
                <c:pt idx="3">
                  <c:v>156.36595081114334</c:v>
                </c:pt>
                <c:pt idx="4">
                  <c:v>208.48793441485779</c:v>
                </c:pt>
                <c:pt idx="5">
                  <c:v>260.60991801857222</c:v>
                </c:pt>
                <c:pt idx="6">
                  <c:v>312.73190162228667</c:v>
                </c:pt>
                <c:pt idx="7">
                  <c:v>364.85388522600113</c:v>
                </c:pt>
                <c:pt idx="8">
                  <c:v>416.97586882971558</c:v>
                </c:pt>
                <c:pt idx="9">
                  <c:v>469.09785243343003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xVal>
          <c:yVal>
            <c:numRef>
              <c:f>'MAF Table'!$K$2:$K$20</c:f>
              <c:numCache>
                <c:formatCode>General</c:formatCode>
                <c:ptCount val="19"/>
                <c:pt idx="0">
                  <c:v>#N/A</c:v>
                </c:pt>
                <c:pt idx="1">
                  <c:v>2.6595999999999997</c:v>
                </c:pt>
                <c:pt idx="2">
                  <c:v>2.9036</c:v>
                </c:pt>
                <c:pt idx="3">
                  <c:v>3.1475999999999997</c:v>
                </c:pt>
                <c:pt idx="4">
                  <c:v>3.3915999999999999</c:v>
                </c:pt>
                <c:pt idx="5">
                  <c:v>3.5867999999999998</c:v>
                </c:pt>
                <c:pt idx="6">
                  <c:v>3.782</c:v>
                </c:pt>
                <c:pt idx="7">
                  <c:v>3.9527999999999999</c:v>
                </c:pt>
                <c:pt idx="8">
                  <c:v>4.0991999999999997</c:v>
                </c:pt>
                <c:pt idx="9">
                  <c:v>4.2211999999999996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yVal>
          <c:smooth val="1"/>
        </c:ser>
        <c:ser>
          <c:idx val="2"/>
          <c:order val="3"/>
          <c:tx>
            <c:v>Bosch 531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'MAF Table'!$D$2:$D$20</c:f>
              <c:numCache>
                <c:formatCode>General</c:formatCode>
                <c:ptCount val="19"/>
                <c:pt idx="0">
                  <c:v>#N/A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250</c:v>
                </c:pt>
                <c:pt idx="7">
                  <c:v>370</c:v>
                </c:pt>
                <c:pt idx="8">
                  <c:v>480</c:v>
                </c:pt>
                <c:pt idx="9">
                  <c:v>640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xVal>
          <c:yVal>
            <c:numRef>
              <c:f>'MAF Table'!$E$2:$E$20</c:f>
              <c:numCache>
                <c:formatCode>General</c:formatCode>
                <c:ptCount val="19"/>
                <c:pt idx="0">
                  <c:v>#N/A</c:v>
                </c:pt>
                <c:pt idx="1">
                  <c:v>1.2695000000000001</c:v>
                </c:pt>
                <c:pt idx="2">
                  <c:v>1.4059999999999999</c:v>
                </c:pt>
                <c:pt idx="3">
                  <c:v>1.71</c:v>
                </c:pt>
                <c:pt idx="4">
                  <c:v>2.1562999999999999</c:v>
                </c:pt>
                <c:pt idx="5">
                  <c:v>2.7522000000000002</c:v>
                </c:pt>
                <c:pt idx="6">
                  <c:v>3.5070000000000001</c:v>
                </c:pt>
                <c:pt idx="7">
                  <c:v>3.9392999999999998</c:v>
                </c:pt>
                <c:pt idx="8">
                  <c:v>4.2348999999999997</c:v>
                </c:pt>
                <c:pt idx="9">
                  <c:v>4.5669000000000004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yVal>
          <c:smooth val="1"/>
        </c:ser>
        <c:ser>
          <c:idx val="4"/>
          <c:order val="4"/>
          <c:tx>
            <c:v>RS2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'MAF Table'!$H$2:$H$20</c:f>
              <c:numCache>
                <c:formatCode>General</c:formatCode>
                <c:ptCount val="19"/>
                <c:pt idx="0">
                  <c:v>#N/A</c:v>
                </c:pt>
                <c:pt idx="1">
                  <c:v>51.819676118573916</c:v>
                </c:pt>
                <c:pt idx="2">
                  <c:v>103.63935223714783</c:v>
                </c:pt>
                <c:pt idx="3">
                  <c:v>155.45902835572176</c:v>
                </c:pt>
                <c:pt idx="4">
                  <c:v>207.27870447429567</c:v>
                </c:pt>
                <c:pt idx="5">
                  <c:v>259.09838059286955</c:v>
                </c:pt>
                <c:pt idx="6">
                  <c:v>310.91805671144351</c:v>
                </c:pt>
                <c:pt idx="7">
                  <c:v>362.73773283001742</c:v>
                </c:pt>
                <c:pt idx="8">
                  <c:v>414.55740894859133</c:v>
                </c:pt>
                <c:pt idx="9">
                  <c:v>466.3770850671653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xVal>
          <c:yVal>
            <c:numRef>
              <c:f>'MAF Table'!$I$2:$I$20</c:f>
              <c:numCache>
                <c:formatCode>General</c:formatCode>
                <c:ptCount val="19"/>
                <c:pt idx="0">
                  <c:v>#N/A</c:v>
                </c:pt>
                <c:pt idx="1">
                  <c:v>2.3668</c:v>
                </c:pt>
                <c:pt idx="2">
                  <c:v>2.5375999999999999</c:v>
                </c:pt>
                <c:pt idx="3">
                  <c:v>2.9036</c:v>
                </c:pt>
                <c:pt idx="4">
                  <c:v>3.1963999999999997</c:v>
                </c:pt>
                <c:pt idx="5">
                  <c:v>3.4403999999999999</c:v>
                </c:pt>
                <c:pt idx="6">
                  <c:v>3.6355999999999997</c:v>
                </c:pt>
                <c:pt idx="7">
                  <c:v>3.8308</c:v>
                </c:pt>
                <c:pt idx="8">
                  <c:v>3.9771999999999998</c:v>
                </c:pt>
                <c:pt idx="9">
                  <c:v>4.1235999999999997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348384"/>
        <c:axId val="364347600"/>
      </c:scatterChart>
      <c:valAx>
        <c:axId val="36434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Mass Air Flow (KG/hr)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347600"/>
        <c:crosses val="autoZero"/>
        <c:crossBetween val="midCat"/>
      </c:valAx>
      <c:valAx>
        <c:axId val="36434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34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Bosch HFM 5-6-3</a:t>
            </a:r>
            <a:r>
              <a:rPr lang="en-GB" baseline="0"/>
              <a:t> Calibration RS v Bosch</a:t>
            </a:r>
            <a:endParaRPr lang="en-GB"/>
          </a:p>
        </c:rich>
      </c:tx>
      <c:layout>
        <c:manualLayout>
          <c:xMode val="edge"/>
          <c:yMode val="edge"/>
          <c:x val="0.27111983523306049"/>
          <c:y val="1.210284611859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Bosch 008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'MAF Table'!$B$2:$B$20</c:f>
              <c:numCache>
                <c:formatCode>General</c:formatCode>
                <c:ptCount val="19"/>
                <c:pt idx="0">
                  <c:v>#N/A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250</c:v>
                </c:pt>
                <c:pt idx="7">
                  <c:v>370</c:v>
                </c:pt>
                <c:pt idx="8">
                  <c:v>480</c:v>
                </c:pt>
                <c:pt idx="9">
                  <c:v>640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xVal>
          <c:yVal>
            <c:numRef>
              <c:f>'MAF Table'!$C$2:$C$20</c:f>
              <c:numCache>
                <c:formatCode>General</c:formatCode>
                <c:ptCount val="19"/>
                <c:pt idx="0">
                  <c:v>#N/A</c:v>
                </c:pt>
                <c:pt idx="1">
                  <c:v>#N/A</c:v>
                </c:pt>
                <c:pt idx="2">
                  <c:v>1.3394999999999999</c:v>
                </c:pt>
                <c:pt idx="3">
                  <c:v>1.6251</c:v>
                </c:pt>
                <c:pt idx="4">
                  <c:v>2.0108999999999999</c:v>
                </c:pt>
                <c:pt idx="5">
                  <c:v>2.5564</c:v>
                </c:pt>
                <c:pt idx="6">
                  <c:v>3.2654999999999998</c:v>
                </c:pt>
                <c:pt idx="7">
                  <c:v>3.6717</c:v>
                </c:pt>
                <c:pt idx="8">
                  <c:v>3.9590000000000001</c:v>
                </c:pt>
                <c:pt idx="9">
                  <c:v>4.26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MAF!$G$2</c:f>
              <c:strCache>
                <c:ptCount val="1"/>
                <c:pt idx="0">
                  <c:v>RS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'MAF Table'!$F$2:$F$20</c:f>
              <c:numCache>
                <c:formatCode>General</c:formatCode>
                <c:ptCount val="19"/>
                <c:pt idx="0">
                  <c:v>#N/A</c:v>
                </c:pt>
                <c:pt idx="1">
                  <c:v>51.891860936430184</c:v>
                </c:pt>
                <c:pt idx="2">
                  <c:v>103.78372187286037</c:v>
                </c:pt>
                <c:pt idx="3">
                  <c:v>155.67558280929055</c:v>
                </c:pt>
                <c:pt idx="4">
                  <c:v>207.56744374572074</c:v>
                </c:pt>
                <c:pt idx="5">
                  <c:v>259.4593046821509</c:v>
                </c:pt>
                <c:pt idx="6">
                  <c:v>311.35116561858109</c:v>
                </c:pt>
                <c:pt idx="7">
                  <c:v>363.24302655501128</c:v>
                </c:pt>
                <c:pt idx="8">
                  <c:v>415.13488749144148</c:v>
                </c:pt>
                <c:pt idx="9">
                  <c:v>467.02674842787167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  <c:extLst xmlns:c15="http://schemas.microsoft.com/office/drawing/2012/chart"/>
            </c:numRef>
          </c:xVal>
          <c:yVal>
            <c:numRef>
              <c:f>'MAF Table'!$G$2:$G$20</c:f>
              <c:numCache>
                <c:formatCode>General</c:formatCode>
                <c:ptCount val="19"/>
                <c:pt idx="0">
                  <c:v>#N/A</c:v>
                </c:pt>
                <c:pt idx="1">
                  <c:v>2.3180000000000001</c:v>
                </c:pt>
                <c:pt idx="2">
                  <c:v>2.4887999999999999</c:v>
                </c:pt>
                <c:pt idx="3">
                  <c:v>2.8548</c:v>
                </c:pt>
                <c:pt idx="4">
                  <c:v>3.1719999999999997</c:v>
                </c:pt>
                <c:pt idx="5">
                  <c:v>3.4403999999999999</c:v>
                </c:pt>
                <c:pt idx="6">
                  <c:v>3.6355999999999997</c:v>
                </c:pt>
                <c:pt idx="7">
                  <c:v>3.8308</c:v>
                </c:pt>
                <c:pt idx="8">
                  <c:v>3.9771999999999998</c:v>
                </c:pt>
                <c:pt idx="9">
                  <c:v>4.1235999999999997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  <c:extLst xmlns:c15="http://schemas.microsoft.com/office/drawing/2012/chart"/>
            </c:numRef>
          </c:yVal>
          <c:smooth val="1"/>
        </c:ser>
        <c:ser>
          <c:idx val="2"/>
          <c:order val="3"/>
          <c:tx>
            <c:v>Bosch 531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'MAF Table'!$D$2:$D$20</c:f>
              <c:numCache>
                <c:formatCode>General</c:formatCode>
                <c:ptCount val="19"/>
                <c:pt idx="0">
                  <c:v>#N/A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250</c:v>
                </c:pt>
                <c:pt idx="7">
                  <c:v>370</c:v>
                </c:pt>
                <c:pt idx="8">
                  <c:v>480</c:v>
                </c:pt>
                <c:pt idx="9">
                  <c:v>640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xVal>
          <c:yVal>
            <c:numRef>
              <c:f>'MAF Table'!$E$2:$E$20</c:f>
              <c:numCache>
                <c:formatCode>General</c:formatCode>
                <c:ptCount val="19"/>
                <c:pt idx="0">
                  <c:v>#N/A</c:v>
                </c:pt>
                <c:pt idx="1">
                  <c:v>1.2695000000000001</c:v>
                </c:pt>
                <c:pt idx="2">
                  <c:v>1.4059999999999999</c:v>
                </c:pt>
                <c:pt idx="3">
                  <c:v>1.71</c:v>
                </c:pt>
                <c:pt idx="4">
                  <c:v>2.1562999999999999</c:v>
                </c:pt>
                <c:pt idx="5">
                  <c:v>2.7522000000000002</c:v>
                </c:pt>
                <c:pt idx="6">
                  <c:v>3.5070000000000001</c:v>
                </c:pt>
                <c:pt idx="7">
                  <c:v>3.9392999999999998</c:v>
                </c:pt>
                <c:pt idx="8">
                  <c:v>4.2348999999999997</c:v>
                </c:pt>
                <c:pt idx="9">
                  <c:v>4.5669000000000004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yVal>
          <c:smooth val="1"/>
        </c:ser>
        <c:ser>
          <c:idx val="4"/>
          <c:order val="4"/>
          <c:tx>
            <c:v>RS2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'MAF Table'!$H$2:$H$20</c:f>
              <c:numCache>
                <c:formatCode>General</c:formatCode>
                <c:ptCount val="19"/>
                <c:pt idx="0">
                  <c:v>#N/A</c:v>
                </c:pt>
                <c:pt idx="1">
                  <c:v>51.819676118573916</c:v>
                </c:pt>
                <c:pt idx="2">
                  <c:v>103.63935223714783</c:v>
                </c:pt>
                <c:pt idx="3">
                  <c:v>155.45902835572176</c:v>
                </c:pt>
                <c:pt idx="4">
                  <c:v>207.27870447429567</c:v>
                </c:pt>
                <c:pt idx="5">
                  <c:v>259.09838059286955</c:v>
                </c:pt>
                <c:pt idx="6">
                  <c:v>310.91805671144351</c:v>
                </c:pt>
                <c:pt idx="7">
                  <c:v>362.73773283001742</c:v>
                </c:pt>
                <c:pt idx="8">
                  <c:v>414.55740894859133</c:v>
                </c:pt>
                <c:pt idx="9">
                  <c:v>466.3770850671653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xVal>
          <c:yVal>
            <c:numRef>
              <c:f>'MAF Table'!$I$2:$I$20</c:f>
              <c:numCache>
                <c:formatCode>General</c:formatCode>
                <c:ptCount val="19"/>
                <c:pt idx="0">
                  <c:v>#N/A</c:v>
                </c:pt>
                <c:pt idx="1">
                  <c:v>2.3668</c:v>
                </c:pt>
                <c:pt idx="2">
                  <c:v>2.5375999999999999</c:v>
                </c:pt>
                <c:pt idx="3">
                  <c:v>2.9036</c:v>
                </c:pt>
                <c:pt idx="4">
                  <c:v>3.1963999999999997</c:v>
                </c:pt>
                <c:pt idx="5">
                  <c:v>3.4403999999999999</c:v>
                </c:pt>
                <c:pt idx="6">
                  <c:v>3.6355999999999997</c:v>
                </c:pt>
                <c:pt idx="7">
                  <c:v>3.8308</c:v>
                </c:pt>
                <c:pt idx="8">
                  <c:v>3.9771999999999998</c:v>
                </c:pt>
                <c:pt idx="9">
                  <c:v>4.1235999999999997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352696"/>
        <c:axId val="364346032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MAF!$K$2</c15:sqref>
                        </c15:formulaRef>
                      </c:ext>
                    </c:extLst>
                    <c:strCache>
                      <c:ptCount val="1"/>
                      <c:pt idx="0">
                        <c:v>GT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'MAF Table'!$J$2:$J$20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#N/A</c:v>
                      </c:pt>
                      <c:pt idx="1">
                        <c:v>52.121983603714447</c:v>
                      </c:pt>
                      <c:pt idx="2">
                        <c:v>104.24396720742889</c:v>
                      </c:pt>
                      <c:pt idx="3">
                        <c:v>156.36595081114334</c:v>
                      </c:pt>
                      <c:pt idx="4">
                        <c:v>208.48793441485779</c:v>
                      </c:pt>
                      <c:pt idx="5">
                        <c:v>260.60991801857222</c:v>
                      </c:pt>
                      <c:pt idx="6">
                        <c:v>312.73190162228667</c:v>
                      </c:pt>
                      <c:pt idx="7">
                        <c:v>364.85388522600113</c:v>
                      </c:pt>
                      <c:pt idx="8">
                        <c:v>416.97586882971558</c:v>
                      </c:pt>
                      <c:pt idx="9">
                        <c:v>469.09785243343003</c:v>
                      </c:pt>
                      <c:pt idx="10">
                        <c:v>#N/A</c:v>
                      </c:pt>
                      <c:pt idx="11">
                        <c:v>#N/A</c:v>
                      </c:pt>
                      <c:pt idx="12">
                        <c:v>#N/A</c:v>
                      </c:pt>
                      <c:pt idx="13">
                        <c:v>#N/A</c:v>
                      </c:pt>
                      <c:pt idx="14">
                        <c:v>#N/A</c:v>
                      </c:pt>
                      <c:pt idx="15">
                        <c:v>#N/A</c:v>
                      </c:pt>
                      <c:pt idx="16">
                        <c:v>#N/A</c:v>
                      </c:pt>
                      <c:pt idx="17">
                        <c:v>#N/A</c:v>
                      </c:pt>
                      <c:pt idx="18">
                        <c:v>#N/A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'MAF Table'!$K$2:$K$20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#N/A</c:v>
                      </c:pt>
                      <c:pt idx="1">
                        <c:v>2.6595999999999997</c:v>
                      </c:pt>
                      <c:pt idx="2">
                        <c:v>2.9036</c:v>
                      </c:pt>
                      <c:pt idx="3">
                        <c:v>3.1475999999999997</c:v>
                      </c:pt>
                      <c:pt idx="4">
                        <c:v>3.3915999999999999</c:v>
                      </c:pt>
                      <c:pt idx="5">
                        <c:v>3.5867999999999998</c:v>
                      </c:pt>
                      <c:pt idx="6">
                        <c:v>3.782</c:v>
                      </c:pt>
                      <c:pt idx="7">
                        <c:v>3.9527999999999999</c:v>
                      </c:pt>
                      <c:pt idx="8">
                        <c:v>4.0991999999999997</c:v>
                      </c:pt>
                      <c:pt idx="9">
                        <c:v>4.2211999999999996</c:v>
                      </c:pt>
                      <c:pt idx="10">
                        <c:v>#N/A</c:v>
                      </c:pt>
                      <c:pt idx="11">
                        <c:v>#N/A</c:v>
                      </c:pt>
                      <c:pt idx="12">
                        <c:v>#N/A</c:v>
                      </c:pt>
                      <c:pt idx="13">
                        <c:v>#N/A</c:v>
                      </c:pt>
                      <c:pt idx="14">
                        <c:v>#N/A</c:v>
                      </c:pt>
                      <c:pt idx="15">
                        <c:v>#N/A</c:v>
                      </c:pt>
                      <c:pt idx="16">
                        <c:v>#N/A</c:v>
                      </c:pt>
                      <c:pt idx="17">
                        <c:v>#N/A</c:v>
                      </c:pt>
                      <c:pt idx="18">
                        <c:v>#N/A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364352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Mass air Flow (KG/hr)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346032"/>
        <c:crosses val="autoZero"/>
        <c:crossBetween val="midCat"/>
      </c:valAx>
      <c:valAx>
        <c:axId val="36434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352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Bosch HFM 5-6-3</a:t>
            </a:r>
            <a:r>
              <a:rPr lang="en-GB" baseline="0"/>
              <a:t> Calibration RS v Bosch</a:t>
            </a:r>
            <a:endParaRPr lang="en-GB"/>
          </a:p>
        </c:rich>
      </c:tx>
      <c:layout>
        <c:manualLayout>
          <c:xMode val="edge"/>
          <c:yMode val="edge"/>
          <c:x val="0.27111983523306049"/>
          <c:y val="1.210284611859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Bosch 008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'MAF Table'!$B$2:$B$20</c:f>
              <c:numCache>
                <c:formatCode>General</c:formatCode>
                <c:ptCount val="19"/>
                <c:pt idx="0">
                  <c:v>#N/A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250</c:v>
                </c:pt>
                <c:pt idx="7">
                  <c:v>370</c:v>
                </c:pt>
                <c:pt idx="8">
                  <c:v>480</c:v>
                </c:pt>
                <c:pt idx="9">
                  <c:v>640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xVal>
          <c:yVal>
            <c:numRef>
              <c:f>'MAF Table'!$C$2:$C$20</c:f>
              <c:numCache>
                <c:formatCode>General</c:formatCode>
                <c:ptCount val="19"/>
                <c:pt idx="0">
                  <c:v>#N/A</c:v>
                </c:pt>
                <c:pt idx="1">
                  <c:v>#N/A</c:v>
                </c:pt>
                <c:pt idx="2">
                  <c:v>1.3394999999999999</c:v>
                </c:pt>
                <c:pt idx="3">
                  <c:v>1.6251</c:v>
                </c:pt>
                <c:pt idx="4">
                  <c:v>2.0108999999999999</c:v>
                </c:pt>
                <c:pt idx="5">
                  <c:v>2.5564</c:v>
                </c:pt>
                <c:pt idx="6">
                  <c:v>3.2654999999999998</c:v>
                </c:pt>
                <c:pt idx="7">
                  <c:v>3.6717</c:v>
                </c:pt>
                <c:pt idx="8">
                  <c:v>3.9590000000000001</c:v>
                </c:pt>
                <c:pt idx="9">
                  <c:v>4.26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MAF!$K$2</c:f>
              <c:strCache>
                <c:ptCount val="1"/>
                <c:pt idx="0">
                  <c:v>GT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'MAF Table'!$J$2:$J$20</c:f>
              <c:numCache>
                <c:formatCode>General</c:formatCode>
                <c:ptCount val="19"/>
                <c:pt idx="0">
                  <c:v>#N/A</c:v>
                </c:pt>
                <c:pt idx="1">
                  <c:v>52.121983603714447</c:v>
                </c:pt>
                <c:pt idx="2">
                  <c:v>104.24396720742889</c:v>
                </c:pt>
                <c:pt idx="3">
                  <c:v>156.36595081114334</c:v>
                </c:pt>
                <c:pt idx="4">
                  <c:v>208.48793441485779</c:v>
                </c:pt>
                <c:pt idx="5">
                  <c:v>260.60991801857222</c:v>
                </c:pt>
                <c:pt idx="6">
                  <c:v>312.73190162228667</c:v>
                </c:pt>
                <c:pt idx="7">
                  <c:v>364.85388522600113</c:v>
                </c:pt>
                <c:pt idx="8">
                  <c:v>416.97586882971558</c:v>
                </c:pt>
                <c:pt idx="9">
                  <c:v>469.09785243343003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  <c:extLst xmlns:c15="http://schemas.microsoft.com/office/drawing/2012/chart"/>
            </c:numRef>
          </c:xVal>
          <c:yVal>
            <c:numRef>
              <c:f>'MAF Table'!$K$2:$K$20</c:f>
              <c:numCache>
                <c:formatCode>General</c:formatCode>
                <c:ptCount val="19"/>
                <c:pt idx="0">
                  <c:v>#N/A</c:v>
                </c:pt>
                <c:pt idx="1">
                  <c:v>2.6595999999999997</c:v>
                </c:pt>
                <c:pt idx="2">
                  <c:v>2.9036</c:v>
                </c:pt>
                <c:pt idx="3">
                  <c:v>3.1475999999999997</c:v>
                </c:pt>
                <c:pt idx="4">
                  <c:v>3.3915999999999999</c:v>
                </c:pt>
                <c:pt idx="5">
                  <c:v>3.5867999999999998</c:v>
                </c:pt>
                <c:pt idx="6">
                  <c:v>3.782</c:v>
                </c:pt>
                <c:pt idx="7">
                  <c:v>3.9527999999999999</c:v>
                </c:pt>
                <c:pt idx="8">
                  <c:v>4.0991999999999997</c:v>
                </c:pt>
                <c:pt idx="9">
                  <c:v>4.2211999999999996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  <c:extLst xmlns:c15="http://schemas.microsoft.com/office/drawing/2012/chart"/>
            </c:numRef>
          </c:yVal>
          <c:smooth val="1"/>
        </c:ser>
        <c:ser>
          <c:idx val="2"/>
          <c:order val="3"/>
          <c:tx>
            <c:v>Bosch 531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'MAF Table'!$D$2:$D$20</c:f>
              <c:numCache>
                <c:formatCode>General</c:formatCode>
                <c:ptCount val="19"/>
                <c:pt idx="0">
                  <c:v>#N/A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250</c:v>
                </c:pt>
                <c:pt idx="7">
                  <c:v>370</c:v>
                </c:pt>
                <c:pt idx="8">
                  <c:v>480</c:v>
                </c:pt>
                <c:pt idx="9">
                  <c:v>640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xVal>
          <c:yVal>
            <c:numRef>
              <c:f>'MAF Table'!$E$2:$E$20</c:f>
              <c:numCache>
                <c:formatCode>General</c:formatCode>
                <c:ptCount val="19"/>
                <c:pt idx="0">
                  <c:v>#N/A</c:v>
                </c:pt>
                <c:pt idx="1">
                  <c:v>1.2695000000000001</c:v>
                </c:pt>
                <c:pt idx="2">
                  <c:v>1.4059999999999999</c:v>
                </c:pt>
                <c:pt idx="3">
                  <c:v>1.71</c:v>
                </c:pt>
                <c:pt idx="4">
                  <c:v>2.1562999999999999</c:v>
                </c:pt>
                <c:pt idx="5">
                  <c:v>2.7522000000000002</c:v>
                </c:pt>
                <c:pt idx="6">
                  <c:v>3.5070000000000001</c:v>
                </c:pt>
                <c:pt idx="7">
                  <c:v>3.9392999999999998</c:v>
                </c:pt>
                <c:pt idx="8">
                  <c:v>4.2348999999999997</c:v>
                </c:pt>
                <c:pt idx="9">
                  <c:v>4.5669000000000004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349952"/>
        <c:axId val="36434681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MAF!$G$2</c15:sqref>
                        </c15:formulaRef>
                      </c:ext>
                    </c:extLst>
                    <c:strCache>
                      <c:ptCount val="1"/>
                      <c:pt idx="0">
                        <c:v>RS</c:v>
                      </c:pt>
                    </c:strCache>
                  </c:strRef>
                </c:tx>
                <c:spPr>
                  <a:ln w="2222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'MAF Table'!$F$2:$F$20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#N/A</c:v>
                      </c:pt>
                      <c:pt idx="1">
                        <c:v>51.891860936430184</c:v>
                      </c:pt>
                      <c:pt idx="2">
                        <c:v>103.78372187286037</c:v>
                      </c:pt>
                      <c:pt idx="3">
                        <c:v>155.67558280929055</c:v>
                      </c:pt>
                      <c:pt idx="4">
                        <c:v>207.56744374572074</c:v>
                      </c:pt>
                      <c:pt idx="5">
                        <c:v>259.4593046821509</c:v>
                      </c:pt>
                      <c:pt idx="6">
                        <c:v>311.35116561858109</c:v>
                      </c:pt>
                      <c:pt idx="7">
                        <c:v>363.24302655501128</c:v>
                      </c:pt>
                      <c:pt idx="8">
                        <c:v>415.13488749144148</c:v>
                      </c:pt>
                      <c:pt idx="9">
                        <c:v>467.02674842787167</c:v>
                      </c:pt>
                      <c:pt idx="10">
                        <c:v>#N/A</c:v>
                      </c:pt>
                      <c:pt idx="11">
                        <c:v>#N/A</c:v>
                      </c:pt>
                      <c:pt idx="12">
                        <c:v>#N/A</c:v>
                      </c:pt>
                      <c:pt idx="13">
                        <c:v>#N/A</c:v>
                      </c:pt>
                      <c:pt idx="14">
                        <c:v>#N/A</c:v>
                      </c:pt>
                      <c:pt idx="15">
                        <c:v>#N/A</c:v>
                      </c:pt>
                      <c:pt idx="16">
                        <c:v>#N/A</c:v>
                      </c:pt>
                      <c:pt idx="17">
                        <c:v>#N/A</c:v>
                      </c:pt>
                      <c:pt idx="18">
                        <c:v>#N/A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'MAF Table'!$G$2:$G$20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#N/A</c:v>
                      </c:pt>
                      <c:pt idx="1">
                        <c:v>2.3180000000000001</c:v>
                      </c:pt>
                      <c:pt idx="2">
                        <c:v>2.4887999999999999</c:v>
                      </c:pt>
                      <c:pt idx="3">
                        <c:v>2.8548</c:v>
                      </c:pt>
                      <c:pt idx="4">
                        <c:v>3.1719999999999997</c:v>
                      </c:pt>
                      <c:pt idx="5">
                        <c:v>3.4403999999999999</c:v>
                      </c:pt>
                      <c:pt idx="6">
                        <c:v>3.6355999999999997</c:v>
                      </c:pt>
                      <c:pt idx="7">
                        <c:v>3.8308</c:v>
                      </c:pt>
                      <c:pt idx="8">
                        <c:v>3.9771999999999998</c:v>
                      </c:pt>
                      <c:pt idx="9">
                        <c:v>4.1235999999999997</c:v>
                      </c:pt>
                      <c:pt idx="10">
                        <c:v>#N/A</c:v>
                      </c:pt>
                      <c:pt idx="11">
                        <c:v>#N/A</c:v>
                      </c:pt>
                      <c:pt idx="12">
                        <c:v>#N/A</c:v>
                      </c:pt>
                      <c:pt idx="13">
                        <c:v>#N/A</c:v>
                      </c:pt>
                      <c:pt idx="14">
                        <c:v>#N/A</c:v>
                      </c:pt>
                      <c:pt idx="15">
                        <c:v>#N/A</c:v>
                      </c:pt>
                      <c:pt idx="16">
                        <c:v>#N/A</c:v>
                      </c:pt>
                      <c:pt idx="17">
                        <c:v>#N/A</c:v>
                      </c:pt>
                      <c:pt idx="18">
                        <c:v>#N/A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36434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Mass air Flow (KG/hr)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346816"/>
        <c:crosses val="autoZero"/>
        <c:crossBetween val="midCat"/>
      </c:valAx>
      <c:valAx>
        <c:axId val="36434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349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156508</xdr:colOff>
      <xdr:row>1</xdr:row>
      <xdr:rowOff>187</xdr:rowOff>
    </xdr:from>
    <xdr:to>
      <xdr:col>23</xdr:col>
      <xdr:colOff>175558</xdr:colOff>
      <xdr:row>41</xdr:row>
      <xdr:rowOff>137272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171450</xdr:rowOff>
    </xdr:from>
    <xdr:to>
      <xdr:col>12</xdr:col>
      <xdr:colOff>19050</xdr:colOff>
      <xdr:row>41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0</xdr:rowOff>
    </xdr:from>
    <xdr:to>
      <xdr:col>12</xdr:col>
      <xdr:colOff>28575</xdr:colOff>
      <xdr:row>41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Table4" displayName="Table4" ref="B1:K20" totalsRowShown="0">
  <autoFilter ref="B1:K20"/>
  <tableColumns count="10">
    <tableColumn id="1" name="KG/Hr" dataDxfId="9">
      <calculatedColumnFormula>IF(ISBLANK(MAF!C4),NA(),MAF!C4)</calculatedColumnFormula>
    </tableColumn>
    <tableColumn id="2" name="Volts" dataDxfId="8">
      <calculatedColumnFormula>IF(ISBLANK(MAF!D4),NA(),MAF!D4)</calculatedColumnFormula>
    </tableColumn>
    <tableColumn id="4" name="Column1" dataDxfId="3">
      <calculatedColumnFormula>IF(ISBLANK(MAF!E4),NA(),MAF!E4)</calculatedColumnFormula>
    </tableColumn>
    <tableColumn id="7" name="Column2" dataDxfId="2">
      <calculatedColumnFormula>IF(ISBLANK(MAF!F4),NA(),MAF!F4)</calculatedColumnFormula>
    </tableColumn>
    <tableColumn id="3" name="KG/Hr2" dataDxfId="7">
      <calculatedColumnFormula>IF(ISBLANK(MAF!G4),NA(),MAF!G4)</calculatedColumnFormula>
    </tableColumn>
    <tableColumn id="8" name="Volts2" dataDxfId="6">
      <calculatedColumnFormula>IF(ISBLANK(MAF!H4),NA(),MAF!H4)</calculatedColumnFormula>
    </tableColumn>
    <tableColumn id="9" name="Volts3" dataDxfId="1">
      <calculatedColumnFormula>IF(ISBLANK(MAF!I4),NA(),MAF!I4)</calculatedColumnFormula>
    </tableColumn>
    <tableColumn id="10" name="Volts32" dataDxfId="0">
      <calculatedColumnFormula>IF(ISBLANK(MAF!J4),NA(),MAF!J4)</calculatedColumnFormula>
    </tableColumn>
    <tableColumn id="5" name="KG/Hr4" dataDxfId="5">
      <calculatedColumnFormula>IF(ISBLANK(MAF!K4),NA(),MAF!K4)</calculatedColumnFormula>
    </tableColumn>
    <tableColumn id="6" name="Volts4" dataDxfId="4">
      <calculatedColumnFormula>IF(ISBLANK(MAF!L4),NA(),MAF!L4)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32"/>
  <sheetViews>
    <sheetView tabSelected="1" zoomScaleNormal="100" workbookViewId="0">
      <selection activeCell="I38" sqref="I38"/>
    </sheetView>
  </sheetViews>
  <sheetFormatPr defaultRowHeight="14.5" x14ac:dyDescent="0.35"/>
  <cols>
    <col min="3" max="3" width="13" bestFit="1" customWidth="1"/>
    <col min="7" max="7" width="12.7265625" bestFit="1" customWidth="1"/>
    <col min="8" max="8" width="10.7265625" customWidth="1"/>
    <col min="9" max="9" width="12.7265625" bestFit="1" customWidth="1"/>
    <col min="10" max="10" width="10.7265625" customWidth="1"/>
    <col min="11" max="11" width="10.1796875" bestFit="1" customWidth="1"/>
    <col min="12" max="12" width="9" customWidth="1"/>
    <col min="26" max="26" width="0" hidden="1" customWidth="1"/>
    <col min="30" max="37" width="11" customWidth="1"/>
  </cols>
  <sheetData>
    <row r="1" spans="2:12" ht="15" thickBot="1" x14ac:dyDescent="0.4"/>
    <row r="2" spans="2:12" ht="15" thickTop="1" x14ac:dyDescent="0.35">
      <c r="B2" s="1"/>
      <c r="C2" s="3" t="s">
        <v>1</v>
      </c>
      <c r="D2" s="19" t="s">
        <v>44</v>
      </c>
      <c r="E2" s="28" t="s">
        <v>1</v>
      </c>
      <c r="F2" s="29" t="s">
        <v>45</v>
      </c>
      <c r="G2" s="10" t="s">
        <v>2</v>
      </c>
      <c r="H2" s="11"/>
      <c r="I2" s="10" t="s">
        <v>50</v>
      </c>
      <c r="J2" s="11"/>
      <c r="K2" s="6" t="s">
        <v>43</v>
      </c>
      <c r="L2" s="7"/>
    </row>
    <row r="3" spans="2:12" ht="15" thickBot="1" x14ac:dyDescent="0.4">
      <c r="B3" s="2"/>
      <c r="C3" s="4" t="s">
        <v>0</v>
      </c>
      <c r="D3" s="5" t="s">
        <v>3</v>
      </c>
      <c r="E3" s="30" t="s">
        <v>46</v>
      </c>
      <c r="F3" s="31" t="s">
        <v>3</v>
      </c>
      <c r="G3" s="12" t="s">
        <v>0</v>
      </c>
      <c r="H3" s="13" t="s">
        <v>3</v>
      </c>
      <c r="I3" s="12" t="s">
        <v>0</v>
      </c>
      <c r="J3" s="13" t="s">
        <v>3</v>
      </c>
      <c r="K3" s="8" t="s">
        <v>0</v>
      </c>
      <c r="L3" s="9" t="s">
        <v>3</v>
      </c>
    </row>
    <row r="4" spans="2:12" ht="15" thickBot="1" x14ac:dyDescent="0.4">
      <c r="B4" s="16">
        <v>1</v>
      </c>
      <c r="C4" s="20"/>
      <c r="D4" s="20"/>
      <c r="E4" s="32"/>
      <c r="F4" s="32"/>
      <c r="G4" s="21"/>
      <c r="H4" s="21"/>
      <c r="I4" s="21"/>
      <c r="J4" s="21"/>
      <c r="K4" s="22"/>
      <c r="L4" s="23"/>
    </row>
    <row r="5" spans="2:12" ht="15" thickBot="1" x14ac:dyDescent="0.4">
      <c r="B5" s="17">
        <v>2</v>
      </c>
      <c r="C5" s="20">
        <v>10</v>
      </c>
      <c r="D5" s="20"/>
      <c r="E5" s="32">
        <v>10</v>
      </c>
      <c r="F5" s="32">
        <v>1.2695000000000001</v>
      </c>
      <c r="G5" s="21">
        <f>'MAF RS'!P6</f>
        <v>51.891860936430184</v>
      </c>
      <c r="H5" s="21">
        <f>'MAF RS'!R6</f>
        <v>2.3180000000000001</v>
      </c>
      <c r="I5" s="21">
        <f>'MAF RS'!X6</f>
        <v>51.819676118573916</v>
      </c>
      <c r="J5" s="21">
        <f>'MAF RS'!Z6</f>
        <v>2.3668</v>
      </c>
      <c r="K5" s="22">
        <f>'MAF GT1'!P6</f>
        <v>52.121983603714447</v>
      </c>
      <c r="L5" s="23">
        <f>'MAF GT1'!R6</f>
        <v>2.6595999999999997</v>
      </c>
    </row>
    <row r="6" spans="2:12" ht="15" thickBot="1" x14ac:dyDescent="0.4">
      <c r="B6" s="17">
        <v>3</v>
      </c>
      <c r="C6" s="20">
        <v>15</v>
      </c>
      <c r="D6" s="20">
        <v>1.3394999999999999</v>
      </c>
      <c r="E6" s="32">
        <v>15</v>
      </c>
      <c r="F6" s="32">
        <v>1.4059999999999999</v>
      </c>
      <c r="G6" s="21">
        <f>'MAF RS'!P7</f>
        <v>103.78372187286037</v>
      </c>
      <c r="H6" s="21">
        <f>'MAF RS'!R7</f>
        <v>2.4887999999999999</v>
      </c>
      <c r="I6" s="21">
        <f>'MAF RS'!X7</f>
        <v>103.63935223714783</v>
      </c>
      <c r="J6" s="21">
        <f>'MAF RS'!Z7</f>
        <v>2.5375999999999999</v>
      </c>
      <c r="K6" s="22">
        <f>'MAF GT1'!P7</f>
        <v>104.24396720742889</v>
      </c>
      <c r="L6" s="23">
        <f>'MAF GT1'!R7</f>
        <v>2.9036</v>
      </c>
    </row>
    <row r="7" spans="2:12" ht="15" thickBot="1" x14ac:dyDescent="0.4">
      <c r="B7" s="17">
        <v>4</v>
      </c>
      <c r="C7" s="20">
        <v>30</v>
      </c>
      <c r="D7" s="20">
        <v>1.6251</v>
      </c>
      <c r="E7" s="32">
        <v>30</v>
      </c>
      <c r="F7" s="32">
        <v>1.71</v>
      </c>
      <c r="G7" s="21">
        <f>'MAF RS'!P8</f>
        <v>155.67558280929055</v>
      </c>
      <c r="H7" s="21">
        <f>'MAF RS'!R8</f>
        <v>2.8548</v>
      </c>
      <c r="I7" s="21">
        <f>'MAF RS'!X8</f>
        <v>155.45902835572176</v>
      </c>
      <c r="J7" s="21">
        <f>'MAF RS'!Z8</f>
        <v>2.9036</v>
      </c>
      <c r="K7" s="22">
        <f>'MAF GT1'!P8</f>
        <v>156.36595081114334</v>
      </c>
      <c r="L7" s="23">
        <f>'MAF GT1'!R8</f>
        <v>3.1475999999999997</v>
      </c>
    </row>
    <row r="8" spans="2:12" ht="15" thickBot="1" x14ac:dyDescent="0.4">
      <c r="B8" s="17">
        <v>5</v>
      </c>
      <c r="C8" s="20">
        <v>60</v>
      </c>
      <c r="D8" s="20">
        <v>2.0108999999999999</v>
      </c>
      <c r="E8" s="32">
        <v>60</v>
      </c>
      <c r="F8" s="32">
        <v>2.1562999999999999</v>
      </c>
      <c r="G8" s="21">
        <f>'MAF RS'!P9</f>
        <v>207.56744374572074</v>
      </c>
      <c r="H8" s="21">
        <f>'MAF RS'!R9</f>
        <v>3.1719999999999997</v>
      </c>
      <c r="I8" s="21">
        <f>'MAF RS'!X9</f>
        <v>207.27870447429567</v>
      </c>
      <c r="J8" s="21">
        <f>'MAF RS'!Z9</f>
        <v>3.1963999999999997</v>
      </c>
      <c r="K8" s="22">
        <f>'MAF GT1'!P9</f>
        <v>208.48793441485779</v>
      </c>
      <c r="L8" s="23">
        <f>'MAF GT1'!R9</f>
        <v>3.3915999999999999</v>
      </c>
    </row>
    <row r="9" spans="2:12" ht="15" thickBot="1" x14ac:dyDescent="0.4">
      <c r="B9" s="17">
        <v>6</v>
      </c>
      <c r="C9" s="20">
        <v>120</v>
      </c>
      <c r="D9" s="20">
        <v>2.5564</v>
      </c>
      <c r="E9" s="32">
        <v>120</v>
      </c>
      <c r="F9" s="32">
        <v>2.7522000000000002</v>
      </c>
      <c r="G9" s="21">
        <f>'MAF RS'!P10</f>
        <v>259.4593046821509</v>
      </c>
      <c r="H9" s="21">
        <f>'MAF RS'!R10</f>
        <v>3.4403999999999999</v>
      </c>
      <c r="I9" s="21">
        <f>'MAF RS'!X10</f>
        <v>259.09838059286955</v>
      </c>
      <c r="J9" s="21">
        <f>'MAF RS'!Z10</f>
        <v>3.4403999999999999</v>
      </c>
      <c r="K9" s="22">
        <f>'MAF GT1'!P10</f>
        <v>260.60991801857222</v>
      </c>
      <c r="L9" s="23">
        <f>'MAF GT1'!R10</f>
        <v>3.5867999999999998</v>
      </c>
    </row>
    <row r="10" spans="2:12" ht="15" thickBot="1" x14ac:dyDescent="0.4">
      <c r="B10" s="17">
        <v>7</v>
      </c>
      <c r="C10" s="20">
        <v>250</v>
      </c>
      <c r="D10" s="20">
        <v>3.2654999999999998</v>
      </c>
      <c r="E10" s="32">
        <v>250</v>
      </c>
      <c r="F10" s="32">
        <v>3.5070000000000001</v>
      </c>
      <c r="G10" s="21">
        <f>'MAF RS'!P11</f>
        <v>311.35116561858109</v>
      </c>
      <c r="H10" s="21">
        <f>'MAF RS'!R11</f>
        <v>3.6355999999999997</v>
      </c>
      <c r="I10" s="21">
        <f>'MAF RS'!X11</f>
        <v>310.91805671144351</v>
      </c>
      <c r="J10" s="21">
        <f>'MAF RS'!Z11</f>
        <v>3.6355999999999997</v>
      </c>
      <c r="K10" s="22">
        <f>'MAF GT1'!P11</f>
        <v>312.73190162228667</v>
      </c>
      <c r="L10" s="23">
        <f>'MAF GT1'!R11</f>
        <v>3.782</v>
      </c>
    </row>
    <row r="11" spans="2:12" ht="15" thickBot="1" x14ac:dyDescent="0.4">
      <c r="B11" s="17">
        <v>8</v>
      </c>
      <c r="C11" s="20">
        <v>370</v>
      </c>
      <c r="D11" s="20">
        <v>3.6717</v>
      </c>
      <c r="E11" s="32">
        <v>370</v>
      </c>
      <c r="F11" s="32">
        <v>3.9392999999999998</v>
      </c>
      <c r="G11" s="21">
        <f>'MAF RS'!P12</f>
        <v>363.24302655501128</v>
      </c>
      <c r="H11" s="21">
        <f>'MAF RS'!R12</f>
        <v>3.8308</v>
      </c>
      <c r="I11" s="21">
        <f>'MAF RS'!X12</f>
        <v>362.73773283001742</v>
      </c>
      <c r="J11" s="21">
        <f>'MAF RS'!Z12</f>
        <v>3.8308</v>
      </c>
      <c r="K11" s="22">
        <f>'MAF GT1'!P12</f>
        <v>364.85388522600113</v>
      </c>
      <c r="L11" s="23">
        <f>'MAF GT1'!R12</f>
        <v>3.9527999999999999</v>
      </c>
    </row>
    <row r="12" spans="2:12" ht="15" thickBot="1" x14ac:dyDescent="0.4">
      <c r="B12" s="17">
        <v>9</v>
      </c>
      <c r="C12" s="20">
        <v>480</v>
      </c>
      <c r="D12" s="20">
        <v>3.9590000000000001</v>
      </c>
      <c r="E12" s="32">
        <v>480</v>
      </c>
      <c r="F12" s="32">
        <v>4.2348999999999997</v>
      </c>
      <c r="G12" s="21">
        <f>'MAF RS'!P13</f>
        <v>415.13488749144148</v>
      </c>
      <c r="H12" s="21">
        <f>'MAF RS'!R13</f>
        <v>3.9771999999999998</v>
      </c>
      <c r="I12" s="21">
        <f>'MAF RS'!X13</f>
        <v>414.55740894859133</v>
      </c>
      <c r="J12" s="21">
        <f>'MAF RS'!Z13</f>
        <v>3.9771999999999998</v>
      </c>
      <c r="K12" s="22">
        <f>'MAF GT1'!P13</f>
        <v>416.97586882971558</v>
      </c>
      <c r="L12" s="23">
        <f>'MAF GT1'!R13</f>
        <v>4.0991999999999997</v>
      </c>
    </row>
    <row r="13" spans="2:12" ht="15" thickBot="1" x14ac:dyDescent="0.4">
      <c r="B13" s="17">
        <v>10</v>
      </c>
      <c r="C13" s="20">
        <v>640</v>
      </c>
      <c r="D13" s="20">
        <v>4.26</v>
      </c>
      <c r="E13" s="32">
        <v>640</v>
      </c>
      <c r="F13" s="32">
        <v>4.5669000000000004</v>
      </c>
      <c r="G13" s="21">
        <f>'MAF RS'!P14</f>
        <v>467.02674842787167</v>
      </c>
      <c r="H13" s="21">
        <f>'MAF RS'!R14</f>
        <v>4.1235999999999997</v>
      </c>
      <c r="I13" s="21">
        <f>'MAF RS'!X14</f>
        <v>466.3770850671653</v>
      </c>
      <c r="J13" s="21">
        <f>'MAF RS'!Z14</f>
        <v>4.1235999999999997</v>
      </c>
      <c r="K13" s="22">
        <f>'MAF GT1'!P14</f>
        <v>469.09785243343003</v>
      </c>
      <c r="L13" s="23">
        <f>'MAF GT1'!R14</f>
        <v>4.2211999999999996</v>
      </c>
    </row>
    <row r="14" spans="2:12" ht="15" thickBot="1" x14ac:dyDescent="0.4">
      <c r="B14" s="17">
        <v>11</v>
      </c>
      <c r="C14" s="20"/>
      <c r="D14" s="20"/>
      <c r="E14" s="32"/>
      <c r="F14" s="32"/>
      <c r="G14" s="21"/>
      <c r="H14" s="21"/>
      <c r="I14" s="21"/>
      <c r="J14" s="21"/>
      <c r="K14" s="22"/>
      <c r="L14" s="23"/>
    </row>
    <row r="15" spans="2:12" ht="15" thickBot="1" x14ac:dyDescent="0.4">
      <c r="B15" s="17">
        <v>12</v>
      </c>
      <c r="C15" s="20"/>
      <c r="D15" s="20"/>
      <c r="E15" s="32"/>
      <c r="F15" s="32"/>
      <c r="G15" s="21"/>
      <c r="H15" s="21"/>
      <c r="I15" s="21"/>
      <c r="J15" s="21"/>
      <c r="K15" s="22"/>
      <c r="L15" s="23"/>
    </row>
    <row r="16" spans="2:12" ht="15" thickBot="1" x14ac:dyDescent="0.4">
      <c r="B16" s="17">
        <v>13</v>
      </c>
      <c r="C16" s="20"/>
      <c r="D16" s="20"/>
      <c r="E16" s="32"/>
      <c r="F16" s="32"/>
      <c r="G16" s="21"/>
      <c r="H16" s="21"/>
      <c r="I16" s="21"/>
      <c r="J16" s="21"/>
      <c r="K16" s="22"/>
      <c r="L16" s="23"/>
    </row>
    <row r="17" spans="2:36" ht="15" thickBot="1" x14ac:dyDescent="0.4">
      <c r="B17" s="17">
        <v>14</v>
      </c>
      <c r="C17" s="20"/>
      <c r="D17" s="20"/>
      <c r="E17" s="32"/>
      <c r="F17" s="32"/>
      <c r="G17" s="21"/>
      <c r="H17" s="21"/>
      <c r="I17" s="21"/>
      <c r="J17" s="21"/>
      <c r="K17" s="22"/>
      <c r="L17" s="23"/>
    </row>
    <row r="18" spans="2:36" ht="15" thickBot="1" x14ac:dyDescent="0.4">
      <c r="B18" s="17">
        <v>15</v>
      </c>
      <c r="C18" s="20"/>
      <c r="D18" s="20"/>
      <c r="E18" s="32"/>
      <c r="F18" s="32"/>
      <c r="G18" s="21"/>
      <c r="H18" s="21"/>
      <c r="I18" s="21"/>
      <c r="J18" s="21"/>
      <c r="K18" s="22"/>
      <c r="L18" s="23"/>
    </row>
    <row r="19" spans="2:36" ht="15" thickBot="1" x14ac:dyDescent="0.4">
      <c r="B19" s="17">
        <v>16</v>
      </c>
      <c r="C19" s="20"/>
      <c r="D19" s="20"/>
      <c r="E19" s="32"/>
      <c r="F19" s="32"/>
      <c r="G19" s="21"/>
      <c r="H19" s="21"/>
      <c r="I19" s="21"/>
      <c r="J19" s="21"/>
      <c r="K19" s="22"/>
      <c r="L19" s="23"/>
    </row>
    <row r="20" spans="2:36" ht="15" thickBot="1" x14ac:dyDescent="0.4">
      <c r="B20" s="17">
        <v>17</v>
      </c>
      <c r="C20" s="20"/>
      <c r="D20" s="20"/>
      <c r="E20" s="32"/>
      <c r="F20" s="32"/>
      <c r="G20" s="21"/>
      <c r="H20" s="21"/>
      <c r="I20" s="21"/>
      <c r="J20" s="21"/>
      <c r="K20" s="22"/>
      <c r="L20" s="23"/>
    </row>
    <row r="21" spans="2:36" ht="15" thickBot="1" x14ac:dyDescent="0.4">
      <c r="B21" s="17">
        <v>18</v>
      </c>
      <c r="C21" s="20"/>
      <c r="D21" s="20"/>
      <c r="E21" s="32"/>
      <c r="F21" s="32"/>
      <c r="G21" s="21"/>
      <c r="H21" s="21"/>
      <c r="I21" s="21"/>
      <c r="J21" s="21"/>
      <c r="K21" s="22"/>
      <c r="L21" s="23"/>
    </row>
    <row r="22" spans="2:36" ht="15" thickBot="1" x14ac:dyDescent="0.4">
      <c r="B22" s="18">
        <v>19</v>
      </c>
      <c r="C22" s="24"/>
      <c r="D22" s="24"/>
      <c r="E22" s="33"/>
      <c r="F22" s="33"/>
      <c r="G22" s="25"/>
      <c r="H22" s="25"/>
      <c r="I22" s="25"/>
      <c r="J22" s="25"/>
      <c r="K22" s="26"/>
      <c r="L22" s="27"/>
    </row>
    <row r="23" spans="2:36" ht="15" thickTop="1" x14ac:dyDescent="0.35"/>
    <row r="24" spans="2:36" x14ac:dyDescent="0.35">
      <c r="AD24" s="14"/>
      <c r="AE24" s="14"/>
      <c r="AF24" s="14"/>
      <c r="AH24" s="14"/>
      <c r="AJ24" s="14"/>
    </row>
    <row r="25" spans="2:36" x14ac:dyDescent="0.35">
      <c r="AD25" s="14"/>
      <c r="AE25" s="14"/>
      <c r="AF25" s="14"/>
      <c r="AH25" s="14"/>
      <c r="AJ25" s="14"/>
    </row>
    <row r="26" spans="2:36" x14ac:dyDescent="0.35">
      <c r="AD26" s="14"/>
      <c r="AE26" s="14"/>
      <c r="AF26" s="14"/>
      <c r="AH26" s="14"/>
      <c r="AJ26" s="14"/>
    </row>
    <row r="28" spans="2:36" x14ac:dyDescent="0.35">
      <c r="B28" t="s">
        <v>55</v>
      </c>
      <c r="G28" t="s">
        <v>56</v>
      </c>
      <c r="H28" t="s">
        <v>57</v>
      </c>
      <c r="I28" t="s">
        <v>58</v>
      </c>
      <c r="J28" t="s">
        <v>59</v>
      </c>
    </row>
    <row r="29" spans="2:36" x14ac:dyDescent="0.35">
      <c r="C29" t="s">
        <v>54</v>
      </c>
      <c r="D29" t="s">
        <v>53</v>
      </c>
      <c r="G29" t="s">
        <v>60</v>
      </c>
      <c r="H29" t="s">
        <v>57</v>
      </c>
      <c r="I29" t="s">
        <v>61</v>
      </c>
      <c r="J29" t="s">
        <v>62</v>
      </c>
    </row>
    <row r="30" spans="2:36" x14ac:dyDescent="0.35">
      <c r="B30" t="s">
        <v>2</v>
      </c>
      <c r="C30" s="15">
        <v>1007</v>
      </c>
      <c r="D30" s="15">
        <v>14</v>
      </c>
    </row>
    <row r="31" spans="2:36" x14ac:dyDescent="0.35">
      <c r="B31" t="s">
        <v>49</v>
      </c>
      <c r="C31" s="15">
        <v>1007</v>
      </c>
      <c r="D31" s="15">
        <v>14.4</v>
      </c>
    </row>
    <row r="32" spans="2:36" x14ac:dyDescent="0.35">
      <c r="B32" t="s">
        <v>43</v>
      </c>
      <c r="C32" s="15">
        <v>1009</v>
      </c>
      <c r="D32" s="15">
        <v>13.3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1:AB21"/>
  <sheetViews>
    <sheetView workbookViewId="0">
      <selection activeCell="X1" sqref="X1:X2"/>
    </sheetView>
  </sheetViews>
  <sheetFormatPr defaultRowHeight="14.5" x14ac:dyDescent="0.35"/>
  <sheetData>
    <row r="1" spans="15:28" x14ac:dyDescent="0.35">
      <c r="O1" t="s">
        <v>38</v>
      </c>
      <c r="P1" s="34">
        <f>MAF!D30</f>
        <v>14</v>
      </c>
      <c r="Q1" t="s">
        <v>41</v>
      </c>
      <c r="S1" t="s">
        <v>42</v>
      </c>
      <c r="T1">
        <f>(P2*100)/(Calculations!$G$4*(P1+273.15))</f>
        <v>1.2216958503256374</v>
      </c>
      <c r="W1" t="s">
        <v>38</v>
      </c>
      <c r="X1" s="34">
        <f>MAF!D31</f>
        <v>14.4</v>
      </c>
      <c r="Y1" t="s">
        <v>41</v>
      </c>
      <c r="AA1" t="s">
        <v>42</v>
      </c>
      <c r="AB1">
        <f>(X2*100)/(Calculations!$G$4*(X1+273.15))</f>
        <v>1.219996395134783</v>
      </c>
    </row>
    <row r="2" spans="15:28" x14ac:dyDescent="0.35">
      <c r="O2" t="s">
        <v>39</v>
      </c>
      <c r="P2" s="34">
        <f>MAF!C30</f>
        <v>1007</v>
      </c>
      <c r="Q2" t="s">
        <v>40</v>
      </c>
      <c r="W2" t="s">
        <v>39</v>
      </c>
      <c r="X2" s="34">
        <f>MAF!C31</f>
        <v>1007</v>
      </c>
      <c r="Y2" t="s">
        <v>40</v>
      </c>
    </row>
    <row r="3" spans="15:28" x14ac:dyDescent="0.35">
      <c r="W3" t="s">
        <v>49</v>
      </c>
    </row>
    <row r="4" spans="15:28" x14ac:dyDescent="0.35">
      <c r="O4" t="s">
        <v>29</v>
      </c>
      <c r="P4" t="s">
        <v>37</v>
      </c>
      <c r="Q4" t="s">
        <v>30</v>
      </c>
      <c r="R4" t="s">
        <v>31</v>
      </c>
      <c r="W4" t="s">
        <v>29</v>
      </c>
      <c r="X4" t="s">
        <v>37</v>
      </c>
      <c r="Y4" t="s">
        <v>30</v>
      </c>
      <c r="Z4" t="s">
        <v>31</v>
      </c>
    </row>
    <row r="5" spans="15:28" x14ac:dyDescent="0.35">
      <c r="O5">
        <v>0</v>
      </c>
      <c r="P5">
        <f t="shared" ref="P5:P15" si="0">(O5/0.588577779)*$T$1</f>
        <v>0</v>
      </c>
      <c r="Q5">
        <v>175</v>
      </c>
      <c r="R5">
        <f t="shared" ref="R5:R15" si="1">Q5*0.00488</f>
        <v>0.85399999999999998</v>
      </c>
      <c r="W5">
        <v>0</v>
      </c>
      <c r="X5">
        <f>(W5/0.588577779)*$AB$1</f>
        <v>0</v>
      </c>
    </row>
    <row r="6" spans="15:28" x14ac:dyDescent="0.35">
      <c r="O6">
        <v>25</v>
      </c>
      <c r="P6">
        <f t="shared" si="0"/>
        <v>51.891860936430184</v>
      </c>
      <c r="Q6">
        <v>475</v>
      </c>
      <c r="R6">
        <f t="shared" si="1"/>
        <v>2.3180000000000001</v>
      </c>
      <c r="W6">
        <v>25</v>
      </c>
      <c r="X6">
        <f t="shared" ref="X6:X15" si="2">(W6/0.588577779)*$AB$1</f>
        <v>51.819676118573916</v>
      </c>
      <c r="Y6">
        <v>485</v>
      </c>
      <c r="Z6">
        <f t="shared" ref="Z6:Z8" si="3">Y6*0.00488</f>
        <v>2.3668</v>
      </c>
    </row>
    <row r="7" spans="15:28" x14ac:dyDescent="0.35">
      <c r="O7">
        <v>50</v>
      </c>
      <c r="P7">
        <f t="shared" si="0"/>
        <v>103.78372187286037</v>
      </c>
      <c r="Q7">
        <v>510</v>
      </c>
      <c r="R7">
        <f t="shared" si="1"/>
        <v>2.4887999999999999</v>
      </c>
      <c r="W7">
        <v>50</v>
      </c>
      <c r="X7">
        <f t="shared" si="2"/>
        <v>103.63935223714783</v>
      </c>
      <c r="Y7">
        <v>520</v>
      </c>
      <c r="Z7">
        <f t="shared" si="3"/>
        <v>2.5375999999999999</v>
      </c>
    </row>
    <row r="8" spans="15:28" x14ac:dyDescent="0.35">
      <c r="O8">
        <v>75</v>
      </c>
      <c r="P8">
        <f t="shared" si="0"/>
        <v>155.67558280929055</v>
      </c>
      <c r="Q8">
        <v>585</v>
      </c>
      <c r="R8">
        <f t="shared" si="1"/>
        <v>2.8548</v>
      </c>
      <c r="W8">
        <v>75</v>
      </c>
      <c r="X8">
        <f t="shared" si="2"/>
        <v>155.45902835572176</v>
      </c>
      <c r="Y8">
        <v>595</v>
      </c>
      <c r="Z8">
        <f t="shared" si="3"/>
        <v>2.9036</v>
      </c>
    </row>
    <row r="9" spans="15:28" x14ac:dyDescent="0.35">
      <c r="O9">
        <v>100</v>
      </c>
      <c r="P9">
        <f t="shared" si="0"/>
        <v>207.56744374572074</v>
      </c>
      <c r="Q9">
        <v>650</v>
      </c>
      <c r="R9">
        <f t="shared" si="1"/>
        <v>3.1719999999999997</v>
      </c>
      <c r="W9">
        <v>100</v>
      </c>
      <c r="X9">
        <f t="shared" si="2"/>
        <v>207.27870447429567</v>
      </c>
      <c r="Y9">
        <v>655</v>
      </c>
      <c r="Z9">
        <f t="shared" ref="Z9:Z15" si="4">Y9*0.00488</f>
        <v>3.1963999999999997</v>
      </c>
    </row>
    <row r="10" spans="15:28" x14ac:dyDescent="0.35">
      <c r="O10">
        <v>125</v>
      </c>
      <c r="P10">
        <f t="shared" si="0"/>
        <v>259.4593046821509</v>
      </c>
      <c r="Q10">
        <v>705</v>
      </c>
      <c r="R10">
        <f t="shared" si="1"/>
        <v>3.4403999999999999</v>
      </c>
      <c r="W10">
        <v>125</v>
      </c>
      <c r="X10">
        <f t="shared" si="2"/>
        <v>259.09838059286955</v>
      </c>
      <c r="Y10">
        <v>705</v>
      </c>
      <c r="Z10">
        <f t="shared" si="4"/>
        <v>3.4403999999999999</v>
      </c>
    </row>
    <row r="11" spans="15:28" x14ac:dyDescent="0.35">
      <c r="O11">
        <v>150</v>
      </c>
      <c r="P11">
        <f t="shared" si="0"/>
        <v>311.35116561858109</v>
      </c>
      <c r="Q11">
        <v>745</v>
      </c>
      <c r="R11">
        <f t="shared" si="1"/>
        <v>3.6355999999999997</v>
      </c>
      <c r="W11">
        <v>150</v>
      </c>
      <c r="X11">
        <f t="shared" si="2"/>
        <v>310.91805671144351</v>
      </c>
      <c r="Y11">
        <v>745</v>
      </c>
      <c r="Z11">
        <f t="shared" si="4"/>
        <v>3.6355999999999997</v>
      </c>
    </row>
    <row r="12" spans="15:28" x14ac:dyDescent="0.35">
      <c r="O12">
        <v>175</v>
      </c>
      <c r="P12">
        <f t="shared" si="0"/>
        <v>363.24302655501128</v>
      </c>
      <c r="Q12">
        <v>785</v>
      </c>
      <c r="R12">
        <f t="shared" si="1"/>
        <v>3.8308</v>
      </c>
      <c r="W12">
        <v>175</v>
      </c>
      <c r="X12">
        <f t="shared" si="2"/>
        <v>362.73773283001742</v>
      </c>
      <c r="Y12">
        <v>785</v>
      </c>
      <c r="Z12">
        <f t="shared" si="4"/>
        <v>3.8308</v>
      </c>
    </row>
    <row r="13" spans="15:28" x14ac:dyDescent="0.35">
      <c r="O13">
        <v>200</v>
      </c>
      <c r="P13">
        <f t="shared" si="0"/>
        <v>415.13488749144148</v>
      </c>
      <c r="Q13">
        <v>815</v>
      </c>
      <c r="R13">
        <f t="shared" si="1"/>
        <v>3.9771999999999998</v>
      </c>
      <c r="W13">
        <v>200</v>
      </c>
      <c r="X13">
        <f t="shared" si="2"/>
        <v>414.55740894859133</v>
      </c>
      <c r="Y13">
        <v>815</v>
      </c>
      <c r="Z13">
        <f t="shared" si="4"/>
        <v>3.9771999999999998</v>
      </c>
    </row>
    <row r="14" spans="15:28" x14ac:dyDescent="0.35">
      <c r="O14">
        <v>225</v>
      </c>
      <c r="P14">
        <f t="shared" si="0"/>
        <v>467.02674842787167</v>
      </c>
      <c r="Q14">
        <v>845</v>
      </c>
      <c r="R14">
        <f t="shared" si="1"/>
        <v>4.1235999999999997</v>
      </c>
      <c r="W14">
        <v>225</v>
      </c>
      <c r="X14">
        <f t="shared" si="2"/>
        <v>466.3770850671653</v>
      </c>
      <c r="Y14">
        <v>845</v>
      </c>
      <c r="Z14">
        <f t="shared" si="4"/>
        <v>4.1235999999999997</v>
      </c>
    </row>
    <row r="15" spans="15:28" x14ac:dyDescent="0.35">
      <c r="O15">
        <v>250</v>
      </c>
      <c r="P15">
        <f t="shared" si="0"/>
        <v>518.9186093643018</v>
      </c>
      <c r="Q15">
        <v>865</v>
      </c>
      <c r="R15">
        <f t="shared" si="1"/>
        <v>4.2211999999999996</v>
      </c>
      <c r="W15">
        <v>250</v>
      </c>
      <c r="X15">
        <f t="shared" si="2"/>
        <v>518.19676118573909</v>
      </c>
      <c r="Y15">
        <v>865</v>
      </c>
      <c r="Z15">
        <f t="shared" si="4"/>
        <v>4.2211999999999996</v>
      </c>
    </row>
    <row r="18" spans="26:27" x14ac:dyDescent="0.35">
      <c r="Z18">
        <v>100</v>
      </c>
      <c r="AA18">
        <v>655</v>
      </c>
    </row>
    <row r="19" spans="26:27" x14ac:dyDescent="0.35">
      <c r="Z19">
        <v>75</v>
      </c>
      <c r="AA19">
        <v>595</v>
      </c>
    </row>
    <row r="20" spans="26:27" x14ac:dyDescent="0.35">
      <c r="Z20">
        <v>50</v>
      </c>
      <c r="AA20">
        <v>520</v>
      </c>
    </row>
    <row r="21" spans="26:27" x14ac:dyDescent="0.35">
      <c r="Z21">
        <v>25</v>
      </c>
      <c r="AA21">
        <v>485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1:T15"/>
  <sheetViews>
    <sheetView topLeftCell="A4" workbookViewId="0">
      <selection activeCell="R22" sqref="R22"/>
    </sheetView>
  </sheetViews>
  <sheetFormatPr defaultRowHeight="14.5" x14ac:dyDescent="0.35"/>
  <sheetData>
    <row r="1" spans="15:20" x14ac:dyDescent="0.35">
      <c r="O1" t="s">
        <v>38</v>
      </c>
      <c r="P1" s="34">
        <f>MAF!D32</f>
        <v>13.3</v>
      </c>
      <c r="Q1" t="s">
        <v>41</v>
      </c>
      <c r="S1" t="s">
        <v>42</v>
      </c>
      <c r="T1">
        <f>(P2*100)/(Calculations!$G$4*(P1+273.15))</f>
        <v>1.2271136538619465</v>
      </c>
    </row>
    <row r="2" spans="15:20" x14ac:dyDescent="0.35">
      <c r="O2" t="s">
        <v>39</v>
      </c>
      <c r="P2" s="34">
        <f>MAF!C32</f>
        <v>1009</v>
      </c>
      <c r="Q2" t="s">
        <v>40</v>
      </c>
    </row>
    <row r="4" spans="15:20" x14ac:dyDescent="0.35">
      <c r="O4" t="s">
        <v>29</v>
      </c>
      <c r="P4" t="s">
        <v>37</v>
      </c>
      <c r="Q4" t="s">
        <v>30</v>
      </c>
      <c r="R4" t="s">
        <v>31</v>
      </c>
    </row>
    <row r="5" spans="15:20" x14ac:dyDescent="0.35">
      <c r="O5">
        <v>0</v>
      </c>
      <c r="P5">
        <f t="shared" ref="P5:P15" si="0">(O5/0.588577779)*$T$1</f>
        <v>0</v>
      </c>
      <c r="Q5">
        <v>205</v>
      </c>
      <c r="R5">
        <f t="shared" ref="R5:R15" si="1">Q5*0.00488</f>
        <v>1.0004</v>
      </c>
    </row>
    <row r="6" spans="15:20" x14ac:dyDescent="0.35">
      <c r="O6">
        <v>25</v>
      </c>
      <c r="P6">
        <f t="shared" si="0"/>
        <v>52.121983603714447</v>
      </c>
      <c r="Q6">
        <v>545</v>
      </c>
      <c r="R6">
        <f t="shared" si="1"/>
        <v>2.6595999999999997</v>
      </c>
    </row>
    <row r="7" spans="15:20" x14ac:dyDescent="0.35">
      <c r="O7">
        <v>50</v>
      </c>
      <c r="P7">
        <f t="shared" si="0"/>
        <v>104.24396720742889</v>
      </c>
      <c r="Q7">
        <v>595</v>
      </c>
      <c r="R7">
        <f t="shared" si="1"/>
        <v>2.9036</v>
      </c>
    </row>
    <row r="8" spans="15:20" x14ac:dyDescent="0.35">
      <c r="O8">
        <v>75</v>
      </c>
      <c r="P8">
        <f t="shared" si="0"/>
        <v>156.36595081114334</v>
      </c>
      <c r="Q8">
        <v>645</v>
      </c>
      <c r="R8">
        <f t="shared" si="1"/>
        <v>3.1475999999999997</v>
      </c>
    </row>
    <row r="9" spans="15:20" x14ac:dyDescent="0.35">
      <c r="O9">
        <v>100</v>
      </c>
      <c r="P9">
        <f t="shared" si="0"/>
        <v>208.48793441485779</v>
      </c>
      <c r="Q9">
        <v>695</v>
      </c>
      <c r="R9">
        <f t="shared" si="1"/>
        <v>3.3915999999999999</v>
      </c>
    </row>
    <row r="10" spans="15:20" x14ac:dyDescent="0.35">
      <c r="O10">
        <v>125</v>
      </c>
      <c r="P10">
        <f t="shared" si="0"/>
        <v>260.60991801857222</v>
      </c>
      <c r="Q10">
        <v>735</v>
      </c>
      <c r="R10">
        <f t="shared" si="1"/>
        <v>3.5867999999999998</v>
      </c>
    </row>
    <row r="11" spans="15:20" x14ac:dyDescent="0.35">
      <c r="O11">
        <v>150</v>
      </c>
      <c r="P11">
        <f t="shared" si="0"/>
        <v>312.73190162228667</v>
      </c>
      <c r="Q11">
        <v>775</v>
      </c>
      <c r="R11">
        <f t="shared" si="1"/>
        <v>3.782</v>
      </c>
    </row>
    <row r="12" spans="15:20" x14ac:dyDescent="0.35">
      <c r="O12">
        <v>175</v>
      </c>
      <c r="P12">
        <f t="shared" si="0"/>
        <v>364.85388522600113</v>
      </c>
      <c r="Q12">
        <v>810</v>
      </c>
      <c r="R12">
        <f t="shared" si="1"/>
        <v>3.9527999999999999</v>
      </c>
    </row>
    <row r="13" spans="15:20" x14ac:dyDescent="0.35">
      <c r="O13">
        <v>200</v>
      </c>
      <c r="P13">
        <f t="shared" si="0"/>
        <v>416.97586882971558</v>
      </c>
      <c r="Q13">
        <v>840</v>
      </c>
      <c r="R13">
        <f t="shared" si="1"/>
        <v>4.0991999999999997</v>
      </c>
    </row>
    <row r="14" spans="15:20" x14ac:dyDescent="0.35">
      <c r="O14">
        <v>225</v>
      </c>
      <c r="P14">
        <f t="shared" si="0"/>
        <v>469.09785243343003</v>
      </c>
      <c r="Q14">
        <v>865</v>
      </c>
      <c r="R14">
        <f t="shared" si="1"/>
        <v>4.2211999999999996</v>
      </c>
    </row>
    <row r="15" spans="15:20" x14ac:dyDescent="0.35">
      <c r="O15">
        <v>250</v>
      </c>
      <c r="P15">
        <f t="shared" si="0"/>
        <v>521.21983603714443</v>
      </c>
      <c r="Q15">
        <v>895</v>
      </c>
      <c r="R15">
        <f t="shared" si="1"/>
        <v>4.3675999999999995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workbookViewId="0">
      <selection activeCell="H2" sqref="H2"/>
    </sheetView>
  </sheetViews>
  <sheetFormatPr defaultRowHeight="14.5" x14ac:dyDescent="0.35"/>
  <cols>
    <col min="2" max="12" width="11" customWidth="1"/>
    <col min="13" max="18" width="12" customWidth="1"/>
  </cols>
  <sheetData>
    <row r="1" spans="2:11" x14ac:dyDescent="0.35">
      <c r="B1" t="s">
        <v>0</v>
      </c>
      <c r="C1" t="s">
        <v>3</v>
      </c>
      <c r="D1" t="s">
        <v>47</v>
      </c>
      <c r="E1" t="s">
        <v>48</v>
      </c>
      <c r="F1" t="s">
        <v>4</v>
      </c>
      <c r="G1" t="s">
        <v>6</v>
      </c>
      <c r="H1" t="s">
        <v>51</v>
      </c>
      <c r="I1" t="s">
        <v>52</v>
      </c>
      <c r="J1" t="s">
        <v>5</v>
      </c>
      <c r="K1" t="s">
        <v>7</v>
      </c>
    </row>
    <row r="2" spans="2:11" x14ac:dyDescent="0.35">
      <c r="B2" t="e">
        <f>IF(ISBLANK(MAF!C4),NA(),MAF!C4)</f>
        <v>#N/A</v>
      </c>
      <c r="C2" t="e">
        <f>IF(ISBLANK(MAF!D4),NA(),MAF!D4)</f>
        <v>#N/A</v>
      </c>
      <c r="D2" t="e">
        <f>IF(ISBLANK(MAF!E4),NA(),MAF!E4)</f>
        <v>#N/A</v>
      </c>
      <c r="E2" t="e">
        <f>IF(ISBLANK(MAF!F4),NA(),MAF!F4)</f>
        <v>#N/A</v>
      </c>
      <c r="F2" t="e">
        <f>IF(ISBLANK(MAF!G4),NA(),MAF!G4)</f>
        <v>#N/A</v>
      </c>
      <c r="G2" t="e">
        <f>IF(ISBLANK(MAF!H4),NA(),MAF!H4)</f>
        <v>#N/A</v>
      </c>
      <c r="H2" t="e">
        <f>IF(ISBLANK(MAF!I4),NA(),MAF!I4)</f>
        <v>#N/A</v>
      </c>
      <c r="I2" t="e">
        <f>IF(ISBLANK(MAF!J4),NA(),MAF!J4)</f>
        <v>#N/A</v>
      </c>
      <c r="J2" t="e">
        <f>IF(ISBLANK(MAF!K4),NA(),MAF!K4)</f>
        <v>#N/A</v>
      </c>
      <c r="K2" t="e">
        <f>IF(ISBLANK(MAF!L4),NA(),MAF!L4)</f>
        <v>#N/A</v>
      </c>
    </row>
    <row r="3" spans="2:11" x14ac:dyDescent="0.35">
      <c r="B3">
        <f>IF(ISBLANK(MAF!C5),NA(),MAF!C5)</f>
        <v>10</v>
      </c>
      <c r="C3" t="e">
        <f>IF(ISBLANK(MAF!D5),NA(),MAF!D5)</f>
        <v>#N/A</v>
      </c>
      <c r="D3">
        <f>IF(ISBLANK(MAF!E5),NA(),MAF!E5)</f>
        <v>10</v>
      </c>
      <c r="E3">
        <f>IF(ISBLANK(MAF!F5),NA(),MAF!F5)</f>
        <v>1.2695000000000001</v>
      </c>
      <c r="F3">
        <f>IF(ISBLANK(MAF!G5),NA(),MAF!G5)</f>
        <v>51.891860936430184</v>
      </c>
      <c r="G3">
        <f>IF(ISBLANK(MAF!H5),NA(),MAF!H5)</f>
        <v>2.3180000000000001</v>
      </c>
      <c r="H3">
        <f>IF(ISBLANK(MAF!I5),NA(),MAF!I5)</f>
        <v>51.819676118573916</v>
      </c>
      <c r="I3">
        <f>IF(ISBLANK(MAF!J5),NA(),MAF!J5)</f>
        <v>2.3668</v>
      </c>
      <c r="J3">
        <f>IF(ISBLANK(MAF!K5),NA(),MAF!K5)</f>
        <v>52.121983603714447</v>
      </c>
      <c r="K3">
        <f>IF(ISBLANK(MAF!L5),NA(),MAF!L5)</f>
        <v>2.6595999999999997</v>
      </c>
    </row>
    <row r="4" spans="2:11" x14ac:dyDescent="0.35">
      <c r="B4">
        <f>IF(ISBLANK(MAF!C6),NA(),MAF!C6)</f>
        <v>15</v>
      </c>
      <c r="C4">
        <f>IF(ISBLANK(MAF!D6),NA(),MAF!D6)</f>
        <v>1.3394999999999999</v>
      </c>
      <c r="D4">
        <f>IF(ISBLANK(MAF!E6),NA(),MAF!E6)</f>
        <v>15</v>
      </c>
      <c r="E4">
        <f>IF(ISBLANK(MAF!F6),NA(),MAF!F6)</f>
        <v>1.4059999999999999</v>
      </c>
      <c r="F4">
        <f>IF(ISBLANK(MAF!G6),NA(),MAF!G6)</f>
        <v>103.78372187286037</v>
      </c>
      <c r="G4">
        <f>IF(ISBLANK(MAF!H6),NA(),MAF!H6)</f>
        <v>2.4887999999999999</v>
      </c>
      <c r="H4">
        <f>IF(ISBLANK(MAF!I6),NA(),MAF!I6)</f>
        <v>103.63935223714783</v>
      </c>
      <c r="I4">
        <f>IF(ISBLANK(MAF!J6),NA(),MAF!J6)</f>
        <v>2.5375999999999999</v>
      </c>
      <c r="J4">
        <f>IF(ISBLANK(MAF!K6),NA(),MAF!K6)</f>
        <v>104.24396720742889</v>
      </c>
      <c r="K4">
        <f>IF(ISBLANK(MAF!L6),NA(),MAF!L6)</f>
        <v>2.9036</v>
      </c>
    </row>
    <row r="5" spans="2:11" x14ac:dyDescent="0.35">
      <c r="B5">
        <f>IF(ISBLANK(MAF!C7),NA(),MAF!C7)</f>
        <v>30</v>
      </c>
      <c r="C5">
        <f>IF(ISBLANK(MAF!D7),NA(),MAF!D7)</f>
        <v>1.6251</v>
      </c>
      <c r="D5">
        <f>IF(ISBLANK(MAF!E7),NA(),MAF!E7)</f>
        <v>30</v>
      </c>
      <c r="E5">
        <f>IF(ISBLANK(MAF!F7),NA(),MAF!F7)</f>
        <v>1.71</v>
      </c>
      <c r="F5">
        <f>IF(ISBLANK(MAF!G7),NA(),MAF!G7)</f>
        <v>155.67558280929055</v>
      </c>
      <c r="G5">
        <f>IF(ISBLANK(MAF!H7),NA(),MAF!H7)</f>
        <v>2.8548</v>
      </c>
      <c r="H5">
        <f>IF(ISBLANK(MAF!I7),NA(),MAF!I7)</f>
        <v>155.45902835572176</v>
      </c>
      <c r="I5">
        <f>IF(ISBLANK(MAF!J7),NA(),MAF!J7)</f>
        <v>2.9036</v>
      </c>
      <c r="J5">
        <f>IF(ISBLANK(MAF!K7),NA(),MAF!K7)</f>
        <v>156.36595081114334</v>
      </c>
      <c r="K5">
        <f>IF(ISBLANK(MAF!L7),NA(),MAF!L7)</f>
        <v>3.1475999999999997</v>
      </c>
    </row>
    <row r="6" spans="2:11" x14ac:dyDescent="0.35">
      <c r="B6">
        <f>IF(ISBLANK(MAF!C8),NA(),MAF!C8)</f>
        <v>60</v>
      </c>
      <c r="C6">
        <f>IF(ISBLANK(MAF!D8),NA(),MAF!D8)</f>
        <v>2.0108999999999999</v>
      </c>
      <c r="D6">
        <f>IF(ISBLANK(MAF!E8),NA(),MAF!E8)</f>
        <v>60</v>
      </c>
      <c r="E6">
        <f>IF(ISBLANK(MAF!F8),NA(),MAF!F8)</f>
        <v>2.1562999999999999</v>
      </c>
      <c r="F6">
        <f>IF(ISBLANK(MAF!G8),NA(),MAF!G8)</f>
        <v>207.56744374572074</v>
      </c>
      <c r="G6">
        <f>IF(ISBLANK(MAF!H8),NA(),MAF!H8)</f>
        <v>3.1719999999999997</v>
      </c>
      <c r="H6">
        <f>IF(ISBLANK(MAF!I8),NA(),MAF!I8)</f>
        <v>207.27870447429567</v>
      </c>
      <c r="I6">
        <f>IF(ISBLANK(MAF!J8),NA(),MAF!J8)</f>
        <v>3.1963999999999997</v>
      </c>
      <c r="J6">
        <f>IF(ISBLANK(MAF!K8),NA(),MAF!K8)</f>
        <v>208.48793441485779</v>
      </c>
      <c r="K6">
        <f>IF(ISBLANK(MAF!L8),NA(),MAF!L8)</f>
        <v>3.3915999999999999</v>
      </c>
    </row>
    <row r="7" spans="2:11" x14ac:dyDescent="0.35">
      <c r="B7">
        <f>IF(ISBLANK(MAF!C9),NA(),MAF!C9)</f>
        <v>120</v>
      </c>
      <c r="C7">
        <f>IF(ISBLANK(MAF!D9),NA(),MAF!D9)</f>
        <v>2.5564</v>
      </c>
      <c r="D7">
        <f>IF(ISBLANK(MAF!E9),NA(),MAF!E9)</f>
        <v>120</v>
      </c>
      <c r="E7">
        <f>IF(ISBLANK(MAF!F9),NA(),MAF!F9)</f>
        <v>2.7522000000000002</v>
      </c>
      <c r="F7">
        <f>IF(ISBLANK(MAF!G9),NA(),MAF!G9)</f>
        <v>259.4593046821509</v>
      </c>
      <c r="G7">
        <f>IF(ISBLANK(MAF!H9),NA(),MAF!H9)</f>
        <v>3.4403999999999999</v>
      </c>
      <c r="H7">
        <f>IF(ISBLANK(MAF!I9),NA(),MAF!I9)</f>
        <v>259.09838059286955</v>
      </c>
      <c r="I7">
        <f>IF(ISBLANK(MAF!J9),NA(),MAF!J9)</f>
        <v>3.4403999999999999</v>
      </c>
      <c r="J7">
        <f>IF(ISBLANK(MAF!K9),NA(),MAF!K9)</f>
        <v>260.60991801857222</v>
      </c>
      <c r="K7">
        <f>IF(ISBLANK(MAF!L9),NA(),MAF!L9)</f>
        <v>3.5867999999999998</v>
      </c>
    </row>
    <row r="8" spans="2:11" x14ac:dyDescent="0.35">
      <c r="B8">
        <f>IF(ISBLANK(MAF!C10),NA(),MAF!C10)</f>
        <v>250</v>
      </c>
      <c r="C8">
        <f>IF(ISBLANK(MAF!D10),NA(),MAF!D10)</f>
        <v>3.2654999999999998</v>
      </c>
      <c r="D8">
        <f>IF(ISBLANK(MAF!E10),NA(),MAF!E10)</f>
        <v>250</v>
      </c>
      <c r="E8">
        <f>IF(ISBLANK(MAF!F10),NA(),MAF!F10)</f>
        <v>3.5070000000000001</v>
      </c>
      <c r="F8">
        <f>IF(ISBLANK(MAF!G10),NA(),MAF!G10)</f>
        <v>311.35116561858109</v>
      </c>
      <c r="G8">
        <f>IF(ISBLANK(MAF!H10),NA(),MAF!H10)</f>
        <v>3.6355999999999997</v>
      </c>
      <c r="H8">
        <f>IF(ISBLANK(MAF!I10),NA(),MAF!I10)</f>
        <v>310.91805671144351</v>
      </c>
      <c r="I8">
        <f>IF(ISBLANK(MAF!J10),NA(),MAF!J10)</f>
        <v>3.6355999999999997</v>
      </c>
      <c r="J8">
        <f>IF(ISBLANK(MAF!K10),NA(),MAF!K10)</f>
        <v>312.73190162228667</v>
      </c>
      <c r="K8">
        <f>IF(ISBLANK(MAF!L10),NA(),MAF!L10)</f>
        <v>3.782</v>
      </c>
    </row>
    <row r="9" spans="2:11" x14ac:dyDescent="0.35">
      <c r="B9">
        <f>IF(ISBLANK(MAF!C11),NA(),MAF!C11)</f>
        <v>370</v>
      </c>
      <c r="C9">
        <f>IF(ISBLANK(MAF!D11),NA(),MAF!D11)</f>
        <v>3.6717</v>
      </c>
      <c r="D9">
        <f>IF(ISBLANK(MAF!E11),NA(),MAF!E11)</f>
        <v>370</v>
      </c>
      <c r="E9">
        <f>IF(ISBLANK(MAF!F11),NA(),MAF!F11)</f>
        <v>3.9392999999999998</v>
      </c>
      <c r="F9">
        <f>IF(ISBLANK(MAF!G11),NA(),MAF!G11)</f>
        <v>363.24302655501128</v>
      </c>
      <c r="G9">
        <f>IF(ISBLANK(MAF!H11),NA(),MAF!H11)</f>
        <v>3.8308</v>
      </c>
      <c r="H9">
        <f>IF(ISBLANK(MAF!I11),NA(),MAF!I11)</f>
        <v>362.73773283001742</v>
      </c>
      <c r="I9">
        <f>IF(ISBLANK(MAF!J11),NA(),MAF!J11)</f>
        <v>3.8308</v>
      </c>
      <c r="J9">
        <f>IF(ISBLANK(MAF!K11),NA(),MAF!K11)</f>
        <v>364.85388522600113</v>
      </c>
      <c r="K9">
        <f>IF(ISBLANK(MAF!L11),NA(),MAF!L11)</f>
        <v>3.9527999999999999</v>
      </c>
    </row>
    <row r="10" spans="2:11" x14ac:dyDescent="0.35">
      <c r="B10">
        <f>IF(ISBLANK(MAF!C12),NA(),MAF!C12)</f>
        <v>480</v>
      </c>
      <c r="C10">
        <f>IF(ISBLANK(MAF!D12),NA(),MAF!D12)</f>
        <v>3.9590000000000001</v>
      </c>
      <c r="D10">
        <f>IF(ISBLANK(MAF!E12),NA(),MAF!E12)</f>
        <v>480</v>
      </c>
      <c r="E10">
        <f>IF(ISBLANK(MAF!F12),NA(),MAF!F12)</f>
        <v>4.2348999999999997</v>
      </c>
      <c r="F10">
        <f>IF(ISBLANK(MAF!G12),NA(),MAF!G12)</f>
        <v>415.13488749144148</v>
      </c>
      <c r="G10">
        <f>IF(ISBLANK(MAF!H12),NA(),MAF!H12)</f>
        <v>3.9771999999999998</v>
      </c>
      <c r="H10">
        <f>IF(ISBLANK(MAF!I12),NA(),MAF!I12)</f>
        <v>414.55740894859133</v>
      </c>
      <c r="I10">
        <f>IF(ISBLANK(MAF!J12),NA(),MAF!J12)</f>
        <v>3.9771999999999998</v>
      </c>
      <c r="J10">
        <f>IF(ISBLANK(MAF!K12),NA(),MAF!K12)</f>
        <v>416.97586882971558</v>
      </c>
      <c r="K10">
        <f>IF(ISBLANK(MAF!L12),NA(),MAF!L12)</f>
        <v>4.0991999999999997</v>
      </c>
    </row>
    <row r="11" spans="2:11" x14ac:dyDescent="0.35">
      <c r="B11">
        <f>IF(ISBLANK(MAF!C13),NA(),MAF!C13)</f>
        <v>640</v>
      </c>
      <c r="C11">
        <f>IF(ISBLANK(MAF!D13),NA(),MAF!D13)</f>
        <v>4.26</v>
      </c>
      <c r="D11">
        <f>IF(ISBLANK(MAF!E13),NA(),MAF!E13)</f>
        <v>640</v>
      </c>
      <c r="E11">
        <f>IF(ISBLANK(MAF!F13),NA(),MAF!F13)</f>
        <v>4.5669000000000004</v>
      </c>
      <c r="F11">
        <f>IF(ISBLANK(MAF!G13),NA(),MAF!G13)</f>
        <v>467.02674842787167</v>
      </c>
      <c r="G11">
        <f>IF(ISBLANK(MAF!H13),NA(),MAF!H13)</f>
        <v>4.1235999999999997</v>
      </c>
      <c r="H11">
        <f>IF(ISBLANK(MAF!I13),NA(),MAF!I13)</f>
        <v>466.3770850671653</v>
      </c>
      <c r="I11">
        <f>IF(ISBLANK(MAF!J13),NA(),MAF!J13)</f>
        <v>4.1235999999999997</v>
      </c>
      <c r="J11">
        <f>IF(ISBLANK(MAF!K13),NA(),MAF!K13)</f>
        <v>469.09785243343003</v>
      </c>
      <c r="K11">
        <f>IF(ISBLANK(MAF!L13),NA(),MAF!L13)</f>
        <v>4.2211999999999996</v>
      </c>
    </row>
    <row r="12" spans="2:11" x14ac:dyDescent="0.35">
      <c r="B12" t="e">
        <f>IF(ISBLANK(MAF!C14),NA(),MAF!C14)</f>
        <v>#N/A</v>
      </c>
      <c r="C12" t="e">
        <f>IF(ISBLANK(MAF!D14),NA(),MAF!D14)</f>
        <v>#N/A</v>
      </c>
      <c r="D12" t="e">
        <f>IF(ISBLANK(MAF!E14),NA(),MAF!E14)</f>
        <v>#N/A</v>
      </c>
      <c r="E12" t="e">
        <f>IF(ISBLANK(MAF!F14),NA(),MAF!F14)</f>
        <v>#N/A</v>
      </c>
      <c r="F12" t="e">
        <f>IF(ISBLANK(MAF!G14),NA(),MAF!G14)</f>
        <v>#N/A</v>
      </c>
      <c r="G12" t="e">
        <f>IF(ISBLANK(MAF!H14),NA(),MAF!H14)</f>
        <v>#N/A</v>
      </c>
      <c r="H12" t="e">
        <f>IF(ISBLANK(MAF!I14),NA(),MAF!I14)</f>
        <v>#N/A</v>
      </c>
      <c r="I12" t="e">
        <f>IF(ISBLANK(MAF!J14),NA(),MAF!J14)</f>
        <v>#N/A</v>
      </c>
      <c r="J12" t="e">
        <f>IF(ISBLANK(MAF!K14),NA(),MAF!K14)</f>
        <v>#N/A</v>
      </c>
      <c r="K12" t="e">
        <f>IF(ISBLANK(MAF!L14),NA(),MAF!L14)</f>
        <v>#N/A</v>
      </c>
    </row>
    <row r="13" spans="2:11" x14ac:dyDescent="0.35">
      <c r="B13" t="e">
        <f>IF(ISBLANK(MAF!C15),NA(),MAF!C15)</f>
        <v>#N/A</v>
      </c>
      <c r="C13" t="e">
        <f>IF(ISBLANK(MAF!D15),NA(),MAF!D15)</f>
        <v>#N/A</v>
      </c>
      <c r="D13" t="e">
        <f>IF(ISBLANK(MAF!E15),NA(),MAF!E15)</f>
        <v>#N/A</v>
      </c>
      <c r="E13" t="e">
        <f>IF(ISBLANK(MAF!F15),NA(),MAF!F15)</f>
        <v>#N/A</v>
      </c>
      <c r="F13" t="e">
        <f>IF(ISBLANK(MAF!G15),NA(),MAF!G15)</f>
        <v>#N/A</v>
      </c>
      <c r="G13" t="e">
        <f>IF(ISBLANK(MAF!H15),NA(),MAF!H15)</f>
        <v>#N/A</v>
      </c>
      <c r="H13" t="e">
        <f>IF(ISBLANK(MAF!I15),NA(),MAF!I15)</f>
        <v>#N/A</v>
      </c>
      <c r="I13" t="e">
        <f>IF(ISBLANK(MAF!J15),NA(),MAF!J15)</f>
        <v>#N/A</v>
      </c>
      <c r="J13" t="e">
        <f>IF(ISBLANK(MAF!K15),NA(),MAF!K15)</f>
        <v>#N/A</v>
      </c>
      <c r="K13" t="e">
        <f>IF(ISBLANK(MAF!L15),NA(),MAF!L15)</f>
        <v>#N/A</v>
      </c>
    </row>
    <row r="14" spans="2:11" x14ac:dyDescent="0.35">
      <c r="B14" t="e">
        <f>IF(ISBLANK(MAF!C16),NA(),MAF!C16)</f>
        <v>#N/A</v>
      </c>
      <c r="C14" t="e">
        <f>IF(ISBLANK(MAF!D16),NA(),MAF!D16)</f>
        <v>#N/A</v>
      </c>
      <c r="D14" t="e">
        <f>IF(ISBLANK(MAF!E16),NA(),MAF!E16)</f>
        <v>#N/A</v>
      </c>
      <c r="E14" t="e">
        <f>IF(ISBLANK(MAF!F16),NA(),MAF!F16)</f>
        <v>#N/A</v>
      </c>
      <c r="F14" t="e">
        <f>IF(ISBLANK(MAF!G16),NA(),MAF!G16)</f>
        <v>#N/A</v>
      </c>
      <c r="G14" t="e">
        <f>IF(ISBLANK(MAF!H16),NA(),MAF!H16)</f>
        <v>#N/A</v>
      </c>
      <c r="H14" t="e">
        <f>IF(ISBLANK(MAF!I16),NA(),MAF!I16)</f>
        <v>#N/A</v>
      </c>
      <c r="I14" t="e">
        <f>IF(ISBLANK(MAF!J16),NA(),MAF!J16)</f>
        <v>#N/A</v>
      </c>
      <c r="J14" t="e">
        <f>IF(ISBLANK(MAF!K16),NA(),MAF!K16)</f>
        <v>#N/A</v>
      </c>
      <c r="K14" t="e">
        <f>IF(ISBLANK(MAF!L16),NA(),MAF!L16)</f>
        <v>#N/A</v>
      </c>
    </row>
    <row r="15" spans="2:11" x14ac:dyDescent="0.35">
      <c r="B15" t="e">
        <f>IF(ISBLANK(MAF!C17),NA(),MAF!C17)</f>
        <v>#N/A</v>
      </c>
      <c r="C15" t="e">
        <f>IF(ISBLANK(MAF!D17),NA(),MAF!D17)</f>
        <v>#N/A</v>
      </c>
      <c r="D15" t="e">
        <f>IF(ISBLANK(MAF!E17),NA(),MAF!E17)</f>
        <v>#N/A</v>
      </c>
      <c r="E15" t="e">
        <f>IF(ISBLANK(MAF!F17),NA(),MAF!F17)</f>
        <v>#N/A</v>
      </c>
      <c r="F15" t="e">
        <f>IF(ISBLANK(MAF!G17),NA(),MAF!G17)</f>
        <v>#N/A</v>
      </c>
      <c r="G15" t="e">
        <f>IF(ISBLANK(MAF!H17),NA(),MAF!H17)</f>
        <v>#N/A</v>
      </c>
      <c r="H15" t="e">
        <f>IF(ISBLANK(MAF!I17),NA(),MAF!I17)</f>
        <v>#N/A</v>
      </c>
      <c r="I15" t="e">
        <f>IF(ISBLANK(MAF!J17),NA(),MAF!J17)</f>
        <v>#N/A</v>
      </c>
      <c r="J15" t="e">
        <f>IF(ISBLANK(MAF!K17),NA(),MAF!K17)</f>
        <v>#N/A</v>
      </c>
      <c r="K15" t="e">
        <f>IF(ISBLANK(MAF!L17),NA(),MAF!L17)</f>
        <v>#N/A</v>
      </c>
    </row>
    <row r="16" spans="2:11" x14ac:dyDescent="0.35">
      <c r="B16" t="e">
        <f>IF(ISBLANK(MAF!C18),NA(),MAF!C18)</f>
        <v>#N/A</v>
      </c>
      <c r="C16" t="e">
        <f>IF(ISBLANK(MAF!D18),NA(),MAF!D18)</f>
        <v>#N/A</v>
      </c>
      <c r="D16" t="e">
        <f>IF(ISBLANK(MAF!E18),NA(),MAF!E18)</f>
        <v>#N/A</v>
      </c>
      <c r="E16" t="e">
        <f>IF(ISBLANK(MAF!F18),NA(),MAF!F18)</f>
        <v>#N/A</v>
      </c>
      <c r="F16" t="e">
        <f>IF(ISBLANK(MAF!G18),NA(),MAF!G18)</f>
        <v>#N/A</v>
      </c>
      <c r="G16" t="e">
        <f>IF(ISBLANK(MAF!H18),NA(),MAF!H18)</f>
        <v>#N/A</v>
      </c>
      <c r="H16" t="e">
        <f>IF(ISBLANK(MAF!I18),NA(),MAF!I18)</f>
        <v>#N/A</v>
      </c>
      <c r="I16" t="e">
        <f>IF(ISBLANK(MAF!J18),NA(),MAF!J18)</f>
        <v>#N/A</v>
      </c>
      <c r="J16" t="e">
        <f>IF(ISBLANK(MAF!K18),NA(),MAF!K18)</f>
        <v>#N/A</v>
      </c>
      <c r="K16" t="e">
        <f>IF(ISBLANK(MAF!L18),NA(),MAF!L18)</f>
        <v>#N/A</v>
      </c>
    </row>
    <row r="17" spans="2:11" x14ac:dyDescent="0.35">
      <c r="B17" t="e">
        <f>IF(ISBLANK(MAF!C19),NA(),MAF!C19)</f>
        <v>#N/A</v>
      </c>
      <c r="C17" t="e">
        <f>IF(ISBLANK(MAF!D19),NA(),MAF!D19)</f>
        <v>#N/A</v>
      </c>
      <c r="D17" t="e">
        <f>IF(ISBLANK(MAF!E19),NA(),MAF!E19)</f>
        <v>#N/A</v>
      </c>
      <c r="E17" t="e">
        <f>IF(ISBLANK(MAF!F19),NA(),MAF!F19)</f>
        <v>#N/A</v>
      </c>
      <c r="F17" t="e">
        <f>IF(ISBLANK(MAF!G19),NA(),MAF!G19)</f>
        <v>#N/A</v>
      </c>
      <c r="G17" t="e">
        <f>IF(ISBLANK(MAF!H19),NA(),MAF!H19)</f>
        <v>#N/A</v>
      </c>
      <c r="H17" t="e">
        <f>IF(ISBLANK(MAF!I19),NA(),MAF!I19)</f>
        <v>#N/A</v>
      </c>
      <c r="I17" t="e">
        <f>IF(ISBLANK(MAF!J19),NA(),MAF!J19)</f>
        <v>#N/A</v>
      </c>
      <c r="J17" t="e">
        <f>IF(ISBLANK(MAF!K19),NA(),MAF!K19)</f>
        <v>#N/A</v>
      </c>
      <c r="K17" t="e">
        <f>IF(ISBLANK(MAF!L19),NA(),MAF!L19)</f>
        <v>#N/A</v>
      </c>
    </row>
    <row r="18" spans="2:11" x14ac:dyDescent="0.35">
      <c r="B18" t="e">
        <f>IF(ISBLANK(MAF!C20),NA(),MAF!C20)</f>
        <v>#N/A</v>
      </c>
      <c r="C18" t="e">
        <f>IF(ISBLANK(MAF!D20),NA(),MAF!D20)</f>
        <v>#N/A</v>
      </c>
      <c r="D18" t="e">
        <f>IF(ISBLANK(MAF!E20),NA(),MAF!E20)</f>
        <v>#N/A</v>
      </c>
      <c r="E18" t="e">
        <f>IF(ISBLANK(MAF!F20),NA(),MAF!F20)</f>
        <v>#N/A</v>
      </c>
      <c r="F18" t="e">
        <f>IF(ISBLANK(MAF!G20),NA(),MAF!G20)</f>
        <v>#N/A</v>
      </c>
      <c r="G18" t="e">
        <f>IF(ISBLANK(MAF!H20),NA(),MAF!H20)</f>
        <v>#N/A</v>
      </c>
      <c r="H18" t="e">
        <f>IF(ISBLANK(MAF!I20),NA(),MAF!I20)</f>
        <v>#N/A</v>
      </c>
      <c r="I18" t="e">
        <f>IF(ISBLANK(MAF!J20),NA(),MAF!J20)</f>
        <v>#N/A</v>
      </c>
      <c r="J18" t="e">
        <f>IF(ISBLANK(MAF!K20),NA(),MAF!K20)</f>
        <v>#N/A</v>
      </c>
      <c r="K18" t="e">
        <f>IF(ISBLANK(MAF!L20),NA(),MAF!L20)</f>
        <v>#N/A</v>
      </c>
    </row>
    <row r="19" spans="2:11" x14ac:dyDescent="0.35">
      <c r="B19" t="e">
        <f>IF(ISBLANK(MAF!C21),NA(),MAF!C21)</f>
        <v>#N/A</v>
      </c>
      <c r="C19" t="e">
        <f>IF(ISBLANK(MAF!D21),NA(),MAF!D21)</f>
        <v>#N/A</v>
      </c>
      <c r="D19" t="e">
        <f>IF(ISBLANK(MAF!E21),NA(),MAF!E21)</f>
        <v>#N/A</v>
      </c>
      <c r="E19" t="e">
        <f>IF(ISBLANK(MAF!F21),NA(),MAF!F21)</f>
        <v>#N/A</v>
      </c>
      <c r="F19" t="e">
        <f>IF(ISBLANK(MAF!G21),NA(),MAF!G21)</f>
        <v>#N/A</v>
      </c>
      <c r="G19" t="e">
        <f>IF(ISBLANK(MAF!H21),NA(),MAF!H21)</f>
        <v>#N/A</v>
      </c>
      <c r="H19" t="e">
        <f>IF(ISBLANK(MAF!I21),NA(),MAF!I21)</f>
        <v>#N/A</v>
      </c>
      <c r="I19" t="e">
        <f>IF(ISBLANK(MAF!J21),NA(),MAF!J21)</f>
        <v>#N/A</v>
      </c>
      <c r="J19" t="e">
        <f>IF(ISBLANK(MAF!K21),NA(),MAF!K21)</f>
        <v>#N/A</v>
      </c>
      <c r="K19" t="e">
        <f>IF(ISBLANK(MAF!L21),NA(),MAF!L21)</f>
        <v>#N/A</v>
      </c>
    </row>
    <row r="20" spans="2:11" x14ac:dyDescent="0.35">
      <c r="B20" t="e">
        <f>IF(ISBLANK(MAF!C22),NA(),MAF!C22)</f>
        <v>#N/A</v>
      </c>
      <c r="C20" t="e">
        <f>IF(ISBLANK(MAF!D22),NA(),MAF!D22)</f>
        <v>#N/A</v>
      </c>
      <c r="D20" t="e">
        <f>IF(ISBLANK(MAF!E22),NA(),MAF!E22)</f>
        <v>#N/A</v>
      </c>
      <c r="E20" t="e">
        <f>IF(ISBLANK(MAF!F22),NA(),MAF!F22)</f>
        <v>#N/A</v>
      </c>
      <c r="F20" t="e">
        <f>IF(ISBLANK(MAF!G22),NA(),MAF!G22)</f>
        <v>#N/A</v>
      </c>
      <c r="G20" t="e">
        <f>IF(ISBLANK(MAF!H22),NA(),MAF!H22)</f>
        <v>#N/A</v>
      </c>
      <c r="H20" t="e">
        <f>IF(ISBLANK(MAF!I22),NA(),MAF!I22)</f>
        <v>#N/A</v>
      </c>
      <c r="I20" t="e">
        <f>IF(ISBLANK(MAF!J22),NA(),MAF!J22)</f>
        <v>#N/A</v>
      </c>
      <c r="J20" t="e">
        <f>IF(ISBLANK(MAF!K22),NA(),MAF!K22)</f>
        <v>#N/A</v>
      </c>
      <c r="K20" t="e">
        <f>IF(ISBLANK(MAF!L22),NA(),MAF!L22)</f>
        <v>#N/A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8"/>
  <sheetViews>
    <sheetView workbookViewId="0">
      <selection activeCell="O29" sqref="O29"/>
    </sheetView>
  </sheetViews>
  <sheetFormatPr defaultRowHeight="14.5" x14ac:dyDescent="0.35"/>
  <cols>
    <col min="1" max="1" width="18.453125" bestFit="1" customWidth="1"/>
    <col min="3" max="3" width="24.81640625" customWidth="1"/>
    <col min="4" max="4" width="19.453125" bestFit="1" customWidth="1"/>
    <col min="5" max="5" width="12.453125" bestFit="1" customWidth="1"/>
    <col min="6" max="6" width="18" bestFit="1" customWidth="1"/>
  </cols>
  <sheetData>
    <row r="2" spans="1:12" x14ac:dyDescent="0.35">
      <c r="A2" t="s">
        <v>10</v>
      </c>
      <c r="J2" t="s">
        <v>28</v>
      </c>
    </row>
    <row r="4" spans="1:12" x14ac:dyDescent="0.35">
      <c r="A4" t="s">
        <v>8</v>
      </c>
      <c r="C4" t="s">
        <v>9</v>
      </c>
      <c r="D4" t="s">
        <v>15</v>
      </c>
      <c r="F4" t="s">
        <v>12</v>
      </c>
      <c r="G4" s="15">
        <v>287.05</v>
      </c>
      <c r="H4" t="s">
        <v>13</v>
      </c>
      <c r="J4" t="s">
        <v>24</v>
      </c>
      <c r="L4" t="s">
        <v>22</v>
      </c>
    </row>
    <row r="5" spans="1:12" x14ac:dyDescent="0.35">
      <c r="A5" s="15">
        <v>29.795999999999999</v>
      </c>
      <c r="C5">
        <f>A5*3.38639</f>
        <v>100.90087644</v>
      </c>
      <c r="D5">
        <f>C5*1000</f>
        <v>100900.87644000001</v>
      </c>
      <c r="F5" t="s">
        <v>27</v>
      </c>
      <c r="J5" s="15">
        <v>0.58857777899999997</v>
      </c>
      <c r="L5" s="15">
        <v>2.7777800000000001E-4</v>
      </c>
    </row>
    <row r="7" spans="1:12" x14ac:dyDescent="0.35">
      <c r="J7" t="s">
        <v>25</v>
      </c>
      <c r="K7" t="s">
        <v>26</v>
      </c>
      <c r="L7" t="s">
        <v>8</v>
      </c>
    </row>
    <row r="8" spans="1:12" x14ac:dyDescent="0.35">
      <c r="K8" s="15">
        <v>100.9</v>
      </c>
      <c r="L8">
        <f>K8*0.2953</f>
        <v>29.795770000000001</v>
      </c>
    </row>
    <row r="10" spans="1:12" x14ac:dyDescent="0.35">
      <c r="A10" t="s">
        <v>16</v>
      </c>
      <c r="D10" t="s">
        <v>14</v>
      </c>
      <c r="J10" t="s">
        <v>17</v>
      </c>
      <c r="L10" t="s">
        <v>18</v>
      </c>
    </row>
    <row r="11" spans="1:12" x14ac:dyDescent="0.35">
      <c r="A11" s="15">
        <v>13.3</v>
      </c>
      <c r="D11">
        <f>A11+273.15</f>
        <v>286.45</v>
      </c>
      <c r="J11" s="15">
        <v>59</v>
      </c>
      <c r="L11">
        <f>(J11-32)*(5/9)</f>
        <v>15</v>
      </c>
    </row>
    <row r="13" spans="1:12" x14ac:dyDescent="0.35">
      <c r="A13" t="s">
        <v>32</v>
      </c>
      <c r="B13" t="s">
        <v>33</v>
      </c>
      <c r="C13" t="s">
        <v>35</v>
      </c>
    </row>
    <row r="14" spans="1:12" x14ac:dyDescent="0.35">
      <c r="A14" t="s">
        <v>34</v>
      </c>
      <c r="B14">
        <v>13.3</v>
      </c>
      <c r="C14" t="s">
        <v>36</v>
      </c>
    </row>
    <row r="16" spans="1:12" x14ac:dyDescent="0.35">
      <c r="A16" t="s">
        <v>11</v>
      </c>
    </row>
    <row r="17" spans="1:8" x14ac:dyDescent="0.35">
      <c r="A17">
        <f>D5/(G4*D11)</f>
        <v>1.2271243128459979</v>
      </c>
      <c r="B17" t="s">
        <v>19</v>
      </c>
    </row>
    <row r="19" spans="1:8" x14ac:dyDescent="0.35">
      <c r="C19" t="s">
        <v>23</v>
      </c>
      <c r="D19" t="s">
        <v>21</v>
      </c>
      <c r="E19" t="s">
        <v>20</v>
      </c>
      <c r="G19" t="s">
        <v>20</v>
      </c>
      <c r="H19" t="s">
        <v>23</v>
      </c>
    </row>
    <row r="20" spans="1:8" x14ac:dyDescent="0.35">
      <c r="C20">
        <f>MAF!O4</f>
        <v>0</v>
      </c>
      <c r="D20">
        <f>C20/$A$17</f>
        <v>0</v>
      </c>
      <c r="E20">
        <f t="shared" ref="E20:E38" si="0">D20*$J$5</f>
        <v>0</v>
      </c>
      <c r="G20" s="15">
        <v>4.8040000000000003</v>
      </c>
      <c r="H20">
        <f>(G20/$J$5)*$A$17</f>
        <v>10.015847368427707</v>
      </c>
    </row>
    <row r="21" spans="1:8" x14ac:dyDescent="0.35">
      <c r="C21">
        <f>MAF!O5</f>
        <v>0</v>
      </c>
      <c r="D21">
        <f>C21/$A$17</f>
        <v>0</v>
      </c>
      <c r="E21">
        <f t="shared" si="0"/>
        <v>0</v>
      </c>
      <c r="G21" s="15">
        <v>22</v>
      </c>
      <c r="H21">
        <f t="shared" ref="H21:H38" si="1">(G21/$J$5)*$A$17</f>
        <v>45.8677439853059</v>
      </c>
    </row>
    <row r="22" spans="1:8" x14ac:dyDescent="0.35">
      <c r="C22">
        <f>MAF!O6</f>
        <v>0</v>
      </c>
      <c r="D22">
        <f t="shared" ref="D22:D38" si="2">C22/$A$17</f>
        <v>0</v>
      </c>
      <c r="E22">
        <f t="shared" si="0"/>
        <v>0</v>
      </c>
      <c r="G22" s="15">
        <v>39</v>
      </c>
      <c r="H22">
        <f t="shared" si="1"/>
        <v>81.311000701224103</v>
      </c>
    </row>
    <row r="23" spans="1:8" x14ac:dyDescent="0.35">
      <c r="C23">
        <f>MAF!O7</f>
        <v>0</v>
      </c>
      <c r="D23">
        <f t="shared" si="2"/>
        <v>0</v>
      </c>
      <c r="E23">
        <f t="shared" si="0"/>
        <v>0</v>
      </c>
      <c r="G23" s="15">
        <v>55</v>
      </c>
      <c r="H23">
        <f t="shared" si="1"/>
        <v>114.66935996326475</v>
      </c>
    </row>
    <row r="24" spans="1:8" x14ac:dyDescent="0.35">
      <c r="C24">
        <f>MAF!O8</f>
        <v>0</v>
      </c>
      <c r="D24">
        <f t="shared" si="2"/>
        <v>0</v>
      </c>
      <c r="E24">
        <f t="shared" si="0"/>
        <v>0</v>
      </c>
      <c r="G24" s="15">
        <v>72</v>
      </c>
      <c r="H24">
        <f t="shared" si="1"/>
        <v>150.11261667918293</v>
      </c>
    </row>
    <row r="25" spans="1:8" x14ac:dyDescent="0.35">
      <c r="C25">
        <f>MAF!O9</f>
        <v>0</v>
      </c>
      <c r="D25">
        <f t="shared" si="2"/>
        <v>0</v>
      </c>
      <c r="E25">
        <f t="shared" si="0"/>
        <v>0</v>
      </c>
      <c r="G25" s="15">
        <v>89</v>
      </c>
      <c r="H25">
        <f t="shared" si="1"/>
        <v>185.55587339510114</v>
      </c>
    </row>
    <row r="26" spans="1:8" x14ac:dyDescent="0.35">
      <c r="C26">
        <f>MAF!O10</f>
        <v>0</v>
      </c>
      <c r="D26">
        <f t="shared" si="2"/>
        <v>0</v>
      </c>
      <c r="E26">
        <f t="shared" si="0"/>
        <v>0</v>
      </c>
      <c r="G26" s="15">
        <v>106</v>
      </c>
      <c r="H26">
        <f t="shared" si="1"/>
        <v>220.99913011101933</v>
      </c>
    </row>
    <row r="27" spans="1:8" x14ac:dyDescent="0.35">
      <c r="C27">
        <f>MAF!O11</f>
        <v>0</v>
      </c>
      <c r="D27">
        <f t="shared" si="2"/>
        <v>0</v>
      </c>
      <c r="E27">
        <f t="shared" si="0"/>
        <v>0</v>
      </c>
      <c r="G27" s="15">
        <v>123</v>
      </c>
      <c r="H27">
        <f t="shared" si="1"/>
        <v>256.44238682693754</v>
      </c>
    </row>
    <row r="28" spans="1:8" x14ac:dyDescent="0.35">
      <c r="C28">
        <f>MAF!O12</f>
        <v>0</v>
      </c>
      <c r="D28">
        <f t="shared" si="2"/>
        <v>0</v>
      </c>
      <c r="E28">
        <f t="shared" si="0"/>
        <v>0</v>
      </c>
      <c r="G28" s="15">
        <v>140</v>
      </c>
      <c r="H28">
        <f t="shared" si="1"/>
        <v>291.88564354285575</v>
      </c>
    </row>
    <row r="29" spans="1:8" x14ac:dyDescent="0.35">
      <c r="C29">
        <f>MAF!O13</f>
        <v>0</v>
      </c>
      <c r="D29">
        <f t="shared" si="2"/>
        <v>0</v>
      </c>
      <c r="E29">
        <f t="shared" si="0"/>
        <v>0</v>
      </c>
      <c r="G29" s="15">
        <v>156</v>
      </c>
      <c r="H29">
        <f t="shared" si="1"/>
        <v>325.24400280489641</v>
      </c>
    </row>
    <row r="30" spans="1:8" x14ac:dyDescent="0.35">
      <c r="C30">
        <f>MAF!O14</f>
        <v>0</v>
      </c>
      <c r="D30">
        <f t="shared" si="2"/>
        <v>0</v>
      </c>
      <c r="E30">
        <f t="shared" si="0"/>
        <v>0</v>
      </c>
      <c r="G30" s="15">
        <v>173</v>
      </c>
      <c r="H30">
        <f t="shared" si="1"/>
        <v>360.68725952081456</v>
      </c>
    </row>
    <row r="31" spans="1:8" x14ac:dyDescent="0.35">
      <c r="C31">
        <f>MAF!O15</f>
        <v>0</v>
      </c>
      <c r="D31">
        <f t="shared" si="2"/>
        <v>0</v>
      </c>
      <c r="E31">
        <f t="shared" si="0"/>
        <v>0</v>
      </c>
      <c r="G31" s="15">
        <v>190</v>
      </c>
      <c r="H31">
        <f t="shared" si="1"/>
        <v>396.13051623673272</v>
      </c>
    </row>
    <row r="32" spans="1:8" x14ac:dyDescent="0.35">
      <c r="C32">
        <f>MAF!O16</f>
        <v>0</v>
      </c>
      <c r="D32">
        <f t="shared" si="2"/>
        <v>0</v>
      </c>
      <c r="E32">
        <f t="shared" si="0"/>
        <v>0</v>
      </c>
      <c r="G32" s="15">
        <v>207</v>
      </c>
      <c r="H32">
        <f t="shared" si="1"/>
        <v>431.57377295265098</v>
      </c>
    </row>
    <row r="33" spans="3:8" x14ac:dyDescent="0.35">
      <c r="C33">
        <f>MAF!O17</f>
        <v>0</v>
      </c>
      <c r="D33">
        <f t="shared" si="2"/>
        <v>0</v>
      </c>
      <c r="E33">
        <f t="shared" si="0"/>
        <v>0</v>
      </c>
      <c r="G33" s="15">
        <v>223</v>
      </c>
      <c r="H33">
        <f t="shared" si="1"/>
        <v>464.93213221469159</v>
      </c>
    </row>
    <row r="34" spans="3:8" x14ac:dyDescent="0.35">
      <c r="C34">
        <f>MAF!O18</f>
        <v>0</v>
      </c>
      <c r="D34">
        <f t="shared" si="2"/>
        <v>0</v>
      </c>
      <c r="E34">
        <f t="shared" si="0"/>
        <v>0</v>
      </c>
      <c r="G34" s="15">
        <v>240</v>
      </c>
      <c r="H34">
        <f t="shared" si="1"/>
        <v>500.3753889306098</v>
      </c>
    </row>
    <row r="35" spans="3:8" x14ac:dyDescent="0.35">
      <c r="C35">
        <f>MAF!O19</f>
        <v>0</v>
      </c>
      <c r="D35">
        <f t="shared" si="2"/>
        <v>0</v>
      </c>
      <c r="E35">
        <f t="shared" si="0"/>
        <v>0</v>
      </c>
      <c r="G35" s="15">
        <v>257</v>
      </c>
      <c r="H35">
        <f t="shared" si="1"/>
        <v>535.81864564652801</v>
      </c>
    </row>
    <row r="36" spans="3:8" x14ac:dyDescent="0.35">
      <c r="C36">
        <f>MAF!O20</f>
        <v>0</v>
      </c>
      <c r="D36">
        <f t="shared" si="2"/>
        <v>0</v>
      </c>
      <c r="E36">
        <f t="shared" si="0"/>
        <v>0</v>
      </c>
      <c r="G36" s="15">
        <v>274</v>
      </c>
      <c r="H36">
        <f t="shared" si="1"/>
        <v>571.26190236244622</v>
      </c>
    </row>
    <row r="37" spans="3:8" x14ac:dyDescent="0.35">
      <c r="C37">
        <f>MAF!O21</f>
        <v>0</v>
      </c>
      <c r="D37">
        <f t="shared" si="2"/>
        <v>0</v>
      </c>
      <c r="E37">
        <f t="shared" si="0"/>
        <v>0</v>
      </c>
      <c r="G37" s="15">
        <v>291</v>
      </c>
      <c r="H37">
        <f t="shared" si="1"/>
        <v>606.70515907836443</v>
      </c>
    </row>
    <row r="38" spans="3:8" x14ac:dyDescent="0.35">
      <c r="C38">
        <f>MAF!O22</f>
        <v>0</v>
      </c>
      <c r="D38">
        <f t="shared" si="2"/>
        <v>0</v>
      </c>
      <c r="E38">
        <f t="shared" si="0"/>
        <v>0</v>
      </c>
      <c r="G38" s="15">
        <v>307</v>
      </c>
      <c r="H38">
        <f t="shared" si="1"/>
        <v>640.06351834040504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MAF</vt:lpstr>
      <vt:lpstr>MAF RS</vt:lpstr>
      <vt:lpstr>MAF GT1</vt:lpstr>
      <vt:lpstr>MAF Table</vt:lpstr>
      <vt:lpstr>Calculations</vt:lpstr>
    </vt:vector>
  </TitlesOfParts>
  <Company>EnPro Industries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Tucker, Graham</dc:creator>
  <cp:lastModifiedBy>Tucker, Graham</cp:lastModifiedBy>
  <dcterms:created xsi:type="dcterms:W3CDTF">2015-11-13T16:57:27Z</dcterms:created>
  <dcterms:modified xsi:type="dcterms:W3CDTF">2015-11-15T09:08:40Z</dcterms:modified>
</cp:coreProperties>
</file>